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25. Janeiro 2024\"/>
    </mc:Choice>
  </mc:AlternateContent>
  <xr:revisionPtr revIDLastSave="0" documentId="13_ncr:1_{9F1501C2-C99B-4DAE-8F1D-389DD320B47C}" xr6:coauthVersionLast="47" xr6:coauthVersionMax="47" xr10:uidLastSave="{00000000-0000-0000-0000-000000000000}"/>
  <bookViews>
    <workbookView xWindow="17172" yWindow="-1116" windowWidth="23256" windowHeight="12456" xr2:uid="{00000000-000D-0000-FFFF-FFFF00000000}"/>
  </bookViews>
  <sheets>
    <sheet name="Indice" sheetId="30" r:id="rId1"/>
    <sheet name="0" sheetId="32" r:id="rId2"/>
    <sheet name="1" sheetId="87" r:id="rId3"/>
    <sheet name="2" sheetId="88" r:id="rId4"/>
    <sheet name="3" sheetId="89" r:id="rId5"/>
    <sheet name="4" sheetId="2" r:id="rId6"/>
    <sheet name="5" sheetId="34" r:id="rId7"/>
    <sheet name="6" sheetId="3" r:id="rId8"/>
    <sheet name="7" sheetId="71" r:id="rId9"/>
    <sheet name="8" sheetId="36" r:id="rId10"/>
    <sheet name="9" sheetId="80" r:id="rId11"/>
    <sheet name="10" sheetId="81" r:id="rId12"/>
    <sheet name="11" sheetId="72" r:id="rId13"/>
    <sheet name="12" sheetId="46" r:id="rId14"/>
    <sheet name="13" sheetId="83" r:id="rId15"/>
    <sheet name="14" sheetId="73" r:id="rId16"/>
    <sheet name="15" sheetId="47" r:id="rId17"/>
    <sheet name="16" sheetId="74" r:id="rId18"/>
    <sheet name="17" sheetId="48" r:id="rId19"/>
    <sheet name="18" sheetId="65" r:id="rId20"/>
    <sheet name="19" sheetId="66" r:id="rId21"/>
    <sheet name="20" sheetId="67" r:id="rId22"/>
    <sheet name="21" sheetId="68" r:id="rId23"/>
    <sheet name="22" sheetId="69" r:id="rId24"/>
    <sheet name="23" sheetId="70" r:id="rId25"/>
    <sheet name="1 (2)" sheetId="49" state="hidden" r:id="rId26"/>
  </sheets>
  <definedNames>
    <definedName name="_xlnm.Print_Area" localSheetId="2">'1'!$A$1:$U$36</definedName>
    <definedName name="_xlnm.Print_Area" localSheetId="11">'10'!$A$1:$P$96</definedName>
    <definedName name="_xlnm.Print_Area" localSheetId="13">'12'!$A$1:$P$96</definedName>
    <definedName name="_xlnm.Print_Area" localSheetId="14">'13'!$A$1:$P$96</definedName>
    <definedName name="_xlnm.Print_Area" localSheetId="16">'15'!$A$1:$P$96</definedName>
    <definedName name="_xlnm.Print_Area" localSheetId="18">'17'!$A$1:$P$96</definedName>
    <definedName name="_xlnm.Print_Area" localSheetId="19">'18'!$A$1:$R$8</definedName>
    <definedName name="_xlnm.Print_Area" localSheetId="20">'19'!$A$1:$P$84</definedName>
    <definedName name="_xlnm.Print_Area" localSheetId="3">'2'!$A$1:$AZ$68</definedName>
    <definedName name="_xlnm.Print_Area" localSheetId="21">'20'!$A$1:$R$8</definedName>
    <definedName name="_xlnm.Print_Area" localSheetId="22">'21'!$A$1:$P$96</definedName>
    <definedName name="_xlnm.Print_Area" localSheetId="23">'22'!$A$1:$R$8</definedName>
    <definedName name="_xlnm.Print_Area" localSheetId="24">'23'!$A$1:$P$91</definedName>
    <definedName name="_xlnm.Print_Area" localSheetId="4">'3'!$A$1:$AZ$68</definedName>
    <definedName name="_xlnm.Print_Area" localSheetId="5">'4'!$A$1:$Q$20</definedName>
    <definedName name="_xlnm.Print_Area" localSheetId="7">'6'!$A$1:$Q$96</definedName>
    <definedName name="_xlnm.Print_Area" localSheetId="9">'8'!$A$1:$P$96</definedName>
    <definedName name="_xlnm.Print_Area" localSheetId="0">Indice!$B$1:$N$19</definedName>
    <definedName name="Z_D2454DF7_9151_402B_B9E4_208D72282370_.wvu.Cols" localSheetId="25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1" hidden="1">'10'!$A$1:$P$96</definedName>
    <definedName name="Z_D2454DF7_9151_402B_B9E4_208D72282370_.wvu.PrintArea" localSheetId="13" hidden="1">'12'!$A$1:$P$96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8" hidden="1">'17'!$A$1:$P$96</definedName>
    <definedName name="Z_D2454DF7_9151_402B_B9E4_208D72282370_.wvu.PrintArea" localSheetId="19" hidden="1">'18'!$A$1:$R$8</definedName>
    <definedName name="Z_D2454DF7_9151_402B_B9E4_208D72282370_.wvu.PrintArea" localSheetId="20" hidden="1">'19'!$A$1:$P$84</definedName>
    <definedName name="Z_D2454DF7_9151_402B_B9E4_208D72282370_.wvu.PrintArea" localSheetId="21" hidden="1">'20'!$A$1:$R$8</definedName>
    <definedName name="Z_D2454DF7_9151_402B_B9E4_208D72282370_.wvu.PrintArea" localSheetId="22" hidden="1">'21'!$A$1:$P$96</definedName>
    <definedName name="Z_D2454DF7_9151_402B_B9E4_208D72282370_.wvu.PrintArea" localSheetId="23" hidden="1">'22'!$A$1:$R$8</definedName>
    <definedName name="Z_D2454DF7_9151_402B_B9E4_208D72282370_.wvu.PrintArea" localSheetId="24" hidden="1">'23'!$A$1:$P$91</definedName>
    <definedName name="Z_D2454DF7_9151_402B_B9E4_208D72282370_.wvu.PrintArea" localSheetId="5" hidden="1">'4'!$A$1:$Q$61</definedName>
    <definedName name="Z_D2454DF7_9151_402B_B9E4_208D72282370_.wvu.PrintArea" localSheetId="7" hidden="1">'6'!$A$1:$P$96</definedName>
    <definedName name="Z_D2454DF7_9151_402B_B9E4_208D72282370_.wvu.PrintArea" localSheetId="9" hidden="1">'8'!$A$1:$P$96</definedName>
    <definedName name="Z_D2454DF7_9151_402B_B9E4_208D72282370_.wvu.PrintArea" localSheetId="0" hidden="1">Indice!$B$1:$N$19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0" l="1"/>
  <c r="N71" i="70"/>
  <c r="O71" i="70"/>
  <c r="P71" i="70" s="1"/>
  <c r="N72" i="70"/>
  <c r="O72" i="70"/>
  <c r="P72" i="70" s="1"/>
  <c r="N73" i="70"/>
  <c r="O73" i="70"/>
  <c r="P73" i="70" s="1"/>
  <c r="N74" i="70"/>
  <c r="O74" i="70"/>
  <c r="P74" i="70"/>
  <c r="N75" i="70"/>
  <c r="O75" i="70"/>
  <c r="P75" i="70"/>
  <c r="O76" i="70"/>
  <c r="O77" i="70"/>
  <c r="O78" i="70"/>
  <c r="O79" i="70"/>
  <c r="N80" i="70"/>
  <c r="P80" i="70" s="1"/>
  <c r="O80" i="70"/>
  <c r="N81" i="70"/>
  <c r="O81" i="70"/>
  <c r="P81" i="70" s="1"/>
  <c r="O82" i="70"/>
  <c r="N83" i="70"/>
  <c r="O83" i="70"/>
  <c r="P83" i="70"/>
  <c r="O84" i="70"/>
  <c r="N85" i="70"/>
  <c r="N86" i="70"/>
  <c r="N87" i="70"/>
  <c r="N88" i="70"/>
  <c r="N89" i="70"/>
  <c r="N90" i="70"/>
  <c r="L71" i="70"/>
  <c r="L72" i="70"/>
  <c r="L73" i="70"/>
  <c r="L74" i="70"/>
  <c r="L75" i="70"/>
  <c r="L80" i="70"/>
  <c r="L81" i="70"/>
  <c r="L83" i="70"/>
  <c r="L85" i="70"/>
  <c r="L86" i="70"/>
  <c r="L87" i="70"/>
  <c r="L88" i="70"/>
  <c r="L89" i="70"/>
  <c r="I90" i="70"/>
  <c r="H90" i="70"/>
  <c r="C90" i="70"/>
  <c r="B90" i="70"/>
  <c r="F71" i="70"/>
  <c r="F72" i="70"/>
  <c r="F73" i="70"/>
  <c r="F74" i="70"/>
  <c r="F75" i="70"/>
  <c r="F80" i="70"/>
  <c r="F81" i="70"/>
  <c r="F83" i="70"/>
  <c r="F85" i="70"/>
  <c r="F86" i="70"/>
  <c r="F87" i="70"/>
  <c r="F88" i="70"/>
  <c r="F89" i="70"/>
  <c r="O59" i="70"/>
  <c r="P59" i="70"/>
  <c r="I59" i="70"/>
  <c r="H59" i="70"/>
  <c r="F59" i="70"/>
  <c r="C59" i="70"/>
  <c r="B59" i="70"/>
  <c r="N49" i="70"/>
  <c r="O49" i="70"/>
  <c r="P49" i="70"/>
  <c r="N50" i="70"/>
  <c r="O50" i="70"/>
  <c r="P50" i="70"/>
  <c r="O51" i="70"/>
  <c r="N52" i="70"/>
  <c r="O52" i="70"/>
  <c r="P52" i="70"/>
  <c r="N53" i="70"/>
  <c r="O53" i="70"/>
  <c r="P53" i="70" s="1"/>
  <c r="L47" i="70"/>
  <c r="L48" i="70"/>
  <c r="L49" i="70"/>
  <c r="L50" i="70"/>
  <c r="L52" i="70"/>
  <c r="F48" i="70"/>
  <c r="F49" i="70"/>
  <c r="F50" i="70"/>
  <c r="F52" i="70"/>
  <c r="F53" i="70"/>
  <c r="F54" i="70"/>
  <c r="F55" i="70"/>
  <c r="F57" i="70"/>
  <c r="F58" i="70"/>
  <c r="H32" i="70"/>
  <c r="N21" i="70"/>
  <c r="P21" i="70" s="1"/>
  <c r="O21" i="70"/>
  <c r="N22" i="70"/>
  <c r="O22" i="70"/>
  <c r="P22" i="70" s="1"/>
  <c r="N23" i="70"/>
  <c r="O23" i="70"/>
  <c r="P23" i="70"/>
  <c r="N24" i="70"/>
  <c r="O24" i="70"/>
  <c r="P24" i="70"/>
  <c r="N25" i="70"/>
  <c r="O25" i="70"/>
  <c r="P25" i="70" s="1"/>
  <c r="N26" i="70"/>
  <c r="O26" i="70"/>
  <c r="P26" i="70" s="1"/>
  <c r="N27" i="70"/>
  <c r="O27" i="70"/>
  <c r="P27" i="70"/>
  <c r="N28" i="70"/>
  <c r="O28" i="70"/>
  <c r="P28" i="70"/>
  <c r="O29" i="70"/>
  <c r="N30" i="70"/>
  <c r="O30" i="70"/>
  <c r="P30" i="70" s="1"/>
  <c r="L21" i="70"/>
  <c r="L22" i="70"/>
  <c r="L23" i="70"/>
  <c r="L24" i="70"/>
  <c r="L25" i="70"/>
  <c r="L26" i="70"/>
  <c r="L27" i="70"/>
  <c r="L28" i="70"/>
  <c r="L30" i="70"/>
  <c r="F21" i="70"/>
  <c r="F22" i="70"/>
  <c r="F23" i="70"/>
  <c r="F24" i="70"/>
  <c r="F25" i="70"/>
  <c r="F26" i="70"/>
  <c r="F27" i="70"/>
  <c r="F28" i="70"/>
  <c r="F30" i="70"/>
  <c r="N27" i="66"/>
  <c r="O27" i="66"/>
  <c r="P27" i="66"/>
  <c r="N28" i="66"/>
  <c r="O28" i="66"/>
  <c r="P28" i="66"/>
  <c r="N29" i="66"/>
  <c r="O29" i="66"/>
  <c r="P29" i="66" s="1"/>
  <c r="O30" i="66"/>
  <c r="O31" i="66"/>
  <c r="L27" i="66"/>
  <c r="L28" i="66"/>
  <c r="L29" i="66"/>
  <c r="F27" i="66"/>
  <c r="F28" i="66"/>
  <c r="F29" i="66"/>
  <c r="L79" i="48"/>
  <c r="N79" i="48"/>
  <c r="O79" i="48"/>
  <c r="P79" i="48" s="1"/>
  <c r="O80" i="48"/>
  <c r="L81" i="48"/>
  <c r="N81" i="48"/>
  <c r="O81" i="48"/>
  <c r="P81" i="48" s="1"/>
  <c r="L82" i="48"/>
  <c r="N82" i="48"/>
  <c r="O82" i="48"/>
  <c r="P82" i="48"/>
  <c r="L83" i="48"/>
  <c r="N83" i="48"/>
  <c r="O83" i="48"/>
  <c r="P83" i="48" s="1"/>
  <c r="L84" i="48"/>
  <c r="N84" i="48"/>
  <c r="O84" i="48"/>
  <c r="P84" i="48"/>
  <c r="L85" i="48"/>
  <c r="N85" i="48"/>
  <c r="O85" i="48"/>
  <c r="P85" i="48" s="1"/>
  <c r="L86" i="48"/>
  <c r="N86" i="48"/>
  <c r="O86" i="48"/>
  <c r="P86" i="48"/>
  <c r="L87" i="48"/>
  <c r="N87" i="48"/>
  <c r="O87" i="48"/>
  <c r="P87" i="48" s="1"/>
  <c r="L88" i="48"/>
  <c r="N88" i="48"/>
  <c r="O88" i="48"/>
  <c r="P88" i="48"/>
  <c r="L89" i="48"/>
  <c r="N89" i="48"/>
  <c r="O89" i="48"/>
  <c r="P89" i="48"/>
  <c r="L90" i="48"/>
  <c r="N90" i="48"/>
  <c r="O90" i="48"/>
  <c r="P90" i="48"/>
  <c r="O91" i="48"/>
  <c r="O92" i="48"/>
  <c r="L93" i="48"/>
  <c r="N93" i="48"/>
  <c r="P93" i="48" s="1"/>
  <c r="O93" i="48"/>
  <c r="L94" i="48"/>
  <c r="N94" i="48"/>
  <c r="O94" i="48"/>
  <c r="P94" i="48"/>
  <c r="F79" i="48"/>
  <c r="F81" i="48"/>
  <c r="F82" i="48"/>
  <c r="F83" i="48"/>
  <c r="F84" i="48"/>
  <c r="F85" i="48"/>
  <c r="F86" i="48"/>
  <c r="F87" i="48"/>
  <c r="F88" i="48"/>
  <c r="F89" i="48"/>
  <c r="F90" i="48"/>
  <c r="F93" i="48"/>
  <c r="F94" i="48"/>
  <c r="N26" i="48"/>
  <c r="O26" i="48"/>
  <c r="P26" i="48" s="1"/>
  <c r="N27" i="48"/>
  <c r="O27" i="48"/>
  <c r="P27" i="48"/>
  <c r="N28" i="48"/>
  <c r="O28" i="48"/>
  <c r="P28" i="48" s="1"/>
  <c r="O29" i="48"/>
  <c r="N30" i="48"/>
  <c r="O30" i="48"/>
  <c r="P30" i="48" s="1"/>
  <c r="O31" i="48"/>
  <c r="L27" i="48"/>
  <c r="L28" i="48"/>
  <c r="L30" i="48"/>
  <c r="F27" i="48"/>
  <c r="F28" i="48"/>
  <c r="F30" i="48"/>
  <c r="N88" i="47"/>
  <c r="P88" i="47" s="1"/>
  <c r="O88" i="47"/>
  <c r="N89" i="47"/>
  <c r="O89" i="47"/>
  <c r="P89" i="47" s="1"/>
  <c r="N90" i="47"/>
  <c r="O90" i="47"/>
  <c r="P90" i="47"/>
  <c r="O91" i="47"/>
  <c r="N92" i="47"/>
  <c r="P92" i="47" s="1"/>
  <c r="O92" i="47"/>
  <c r="L88" i="47"/>
  <c r="L89" i="47"/>
  <c r="L90" i="47"/>
  <c r="L92" i="47"/>
  <c r="F88" i="47"/>
  <c r="L86" i="83"/>
  <c r="N86" i="83"/>
  <c r="O86" i="83"/>
  <c r="P86" i="83" s="1"/>
  <c r="L87" i="83"/>
  <c r="N87" i="83"/>
  <c r="O87" i="83"/>
  <c r="P87" i="83"/>
  <c r="L88" i="83"/>
  <c r="N88" i="83"/>
  <c r="O88" i="83"/>
  <c r="P88" i="83" s="1"/>
  <c r="L89" i="83"/>
  <c r="N89" i="83"/>
  <c r="O89" i="83"/>
  <c r="P89" i="83"/>
  <c r="O90" i="83"/>
  <c r="L91" i="83"/>
  <c r="N91" i="83"/>
  <c r="O91" i="83"/>
  <c r="P91" i="83"/>
  <c r="O92" i="83"/>
  <c r="O93" i="83"/>
  <c r="O94" i="83"/>
  <c r="F86" i="83"/>
  <c r="F87" i="83"/>
  <c r="F88" i="83"/>
  <c r="F89" i="83"/>
  <c r="F91" i="83"/>
  <c r="N57" i="83"/>
  <c r="O57" i="83"/>
  <c r="P57" i="83" s="1"/>
  <c r="N58" i="83"/>
  <c r="O58" i="83"/>
  <c r="P58" i="83"/>
  <c r="O59" i="83"/>
  <c r="N60" i="83"/>
  <c r="O60" i="83"/>
  <c r="P60" i="83"/>
  <c r="L57" i="83"/>
  <c r="L58" i="83"/>
  <c r="L60" i="83"/>
  <c r="F57" i="83"/>
  <c r="F58" i="83"/>
  <c r="F60" i="83"/>
  <c r="N91" i="46"/>
  <c r="O91" i="46"/>
  <c r="P91" i="46" s="1"/>
  <c r="N92" i="46"/>
  <c r="O92" i="46"/>
  <c r="P92" i="46"/>
  <c r="N93" i="46"/>
  <c r="O93" i="46"/>
  <c r="P93" i="46" s="1"/>
  <c r="L91" i="46"/>
  <c r="L92" i="46"/>
  <c r="L93" i="46"/>
  <c r="F91" i="46"/>
  <c r="F92" i="46"/>
  <c r="N90" i="81"/>
  <c r="O90" i="81"/>
  <c r="P90" i="81"/>
  <c r="N91" i="81"/>
  <c r="O91" i="81"/>
  <c r="P91" i="81"/>
  <c r="L90" i="81"/>
  <c r="L91" i="81"/>
  <c r="L92" i="81"/>
  <c r="F90" i="81"/>
  <c r="F91" i="81"/>
  <c r="F92" i="81"/>
  <c r="N91" i="36"/>
  <c r="O91" i="36"/>
  <c r="P91" i="36"/>
  <c r="O92" i="36"/>
  <c r="N93" i="36"/>
  <c r="O93" i="36"/>
  <c r="P93" i="36" s="1"/>
  <c r="L91" i="36"/>
  <c r="AF63" i="89"/>
  <c r="AF64" i="89"/>
  <c r="AF65" i="89"/>
  <c r="AF66" i="89"/>
  <c r="AF67" i="89"/>
  <c r="N63" i="89"/>
  <c r="O63" i="89"/>
  <c r="N64" i="89"/>
  <c r="O64" i="89"/>
  <c r="N65" i="89"/>
  <c r="O65" i="89"/>
  <c r="N66" i="89"/>
  <c r="O66" i="89"/>
  <c r="N67" i="89"/>
  <c r="O67" i="89"/>
  <c r="AW29" i="89"/>
  <c r="AX29" i="89"/>
  <c r="AW30" i="89"/>
  <c r="AX30" i="89"/>
  <c r="AW31" i="89"/>
  <c r="AX31" i="89"/>
  <c r="AW32" i="89"/>
  <c r="AX32" i="89"/>
  <c r="AW33" i="89"/>
  <c r="AX33" i="89"/>
  <c r="AW34" i="89"/>
  <c r="AX34" i="89"/>
  <c r="AW35" i="89"/>
  <c r="AX35" i="89"/>
  <c r="AW36" i="89"/>
  <c r="AX36" i="89"/>
  <c r="AW37" i="89"/>
  <c r="AX37" i="89"/>
  <c r="AW38" i="89"/>
  <c r="AX38" i="89"/>
  <c r="AW39" i="89"/>
  <c r="AX39" i="89"/>
  <c r="AW40" i="89"/>
  <c r="AX40" i="89"/>
  <c r="AW41" i="89"/>
  <c r="AX41" i="89"/>
  <c r="AW42" i="89"/>
  <c r="AX42" i="89"/>
  <c r="AW43" i="89"/>
  <c r="AX43" i="89"/>
  <c r="AW44" i="89"/>
  <c r="AX44" i="89"/>
  <c r="AW45" i="89"/>
  <c r="AX45" i="89"/>
  <c r="AF41" i="89"/>
  <c r="AF42" i="89"/>
  <c r="AF43" i="89"/>
  <c r="AF44" i="89"/>
  <c r="AF45" i="89"/>
  <c r="N41" i="89"/>
  <c r="N42" i="89"/>
  <c r="N43" i="89"/>
  <c r="N44" i="89"/>
  <c r="N45" i="89"/>
  <c r="AW7" i="89"/>
  <c r="AX7" i="89"/>
  <c r="AW8" i="89"/>
  <c r="AX8" i="89"/>
  <c r="AW9" i="89"/>
  <c r="AX9" i="89"/>
  <c r="AW10" i="89"/>
  <c r="AX10" i="89"/>
  <c r="AW11" i="89"/>
  <c r="AX11" i="89"/>
  <c r="AW12" i="89"/>
  <c r="AX12" i="89"/>
  <c r="AW13" i="89"/>
  <c r="AX13" i="89"/>
  <c r="AW14" i="89"/>
  <c r="AX14" i="89"/>
  <c r="AW15" i="89"/>
  <c r="AX15" i="89"/>
  <c r="AW16" i="89"/>
  <c r="AX16" i="89"/>
  <c r="AW17" i="89"/>
  <c r="AX17" i="89"/>
  <c r="AW18" i="89"/>
  <c r="AW23" i="89" s="1"/>
  <c r="AX18" i="89"/>
  <c r="AX23" i="89" s="1"/>
  <c r="AW19" i="89"/>
  <c r="AX19" i="89"/>
  <c r="AW20" i="89"/>
  <c r="AX20" i="89"/>
  <c r="AW21" i="89"/>
  <c r="AX21" i="89"/>
  <c r="AW22" i="89"/>
  <c r="AX22" i="89"/>
  <c r="AF19" i="89"/>
  <c r="AF20" i="89"/>
  <c r="AF21" i="89"/>
  <c r="AF22" i="89"/>
  <c r="AF23" i="89"/>
  <c r="N19" i="89"/>
  <c r="O19" i="89"/>
  <c r="N20" i="89"/>
  <c r="O20" i="89"/>
  <c r="N21" i="89"/>
  <c r="O21" i="89"/>
  <c r="N22" i="89"/>
  <c r="O22" i="89"/>
  <c r="N23" i="89"/>
  <c r="O23" i="89"/>
  <c r="AW29" i="88"/>
  <c r="AX29" i="88"/>
  <c r="AW30" i="88"/>
  <c r="AX30" i="88"/>
  <c r="AW31" i="88"/>
  <c r="AX31" i="88"/>
  <c r="AW32" i="88"/>
  <c r="AX32" i="88"/>
  <c r="AW33" i="88"/>
  <c r="AX33" i="88"/>
  <c r="AW34" i="88"/>
  <c r="AX34" i="88"/>
  <c r="AW35" i="88"/>
  <c r="AX35" i="88"/>
  <c r="AW36" i="88"/>
  <c r="AX36" i="88"/>
  <c r="AW37" i="88"/>
  <c r="AX37" i="88"/>
  <c r="AW38" i="88"/>
  <c r="AX38" i="88"/>
  <c r="AW39" i="88"/>
  <c r="AX39" i="88"/>
  <c r="AW40" i="88"/>
  <c r="AX40" i="88"/>
  <c r="AW41" i="88"/>
  <c r="AX41" i="88"/>
  <c r="AW42" i="88"/>
  <c r="AX42" i="88"/>
  <c r="AW43" i="88"/>
  <c r="AX43" i="88"/>
  <c r="AW44" i="88"/>
  <c r="AX44" i="88"/>
  <c r="AW45" i="88"/>
  <c r="AX45" i="88"/>
  <c r="AF41" i="88"/>
  <c r="AG41" i="88"/>
  <c r="AF42" i="88"/>
  <c r="AG42" i="88"/>
  <c r="AF43" i="88"/>
  <c r="AG43" i="88"/>
  <c r="AF44" i="88"/>
  <c r="AG44" i="88"/>
  <c r="AF45" i="88"/>
  <c r="AG45" i="88"/>
  <c r="N41" i="88"/>
  <c r="O41" i="88"/>
  <c r="N42" i="88"/>
  <c r="O42" i="88"/>
  <c r="N43" i="88"/>
  <c r="O43" i="88"/>
  <c r="N44" i="88"/>
  <c r="O44" i="88"/>
  <c r="N45" i="88"/>
  <c r="O45" i="88"/>
  <c r="AX7" i="88"/>
  <c r="AX8" i="88"/>
  <c r="AX9" i="88"/>
  <c r="AX10" i="88"/>
  <c r="AX11" i="88"/>
  <c r="AX12" i="88"/>
  <c r="AX13" i="88"/>
  <c r="AX14" i="88"/>
  <c r="AX15" i="88"/>
  <c r="AX16" i="88"/>
  <c r="AX17" i="88"/>
  <c r="AX18" i="88"/>
  <c r="AX19" i="88"/>
  <c r="AX20" i="88"/>
  <c r="AX21" i="88"/>
  <c r="AX22" i="88"/>
  <c r="AX23" i="88"/>
  <c r="AW7" i="88"/>
  <c r="AW8" i="88"/>
  <c r="AW9" i="88"/>
  <c r="AW10" i="88"/>
  <c r="AW11" i="88"/>
  <c r="AW12" i="88"/>
  <c r="AW13" i="88"/>
  <c r="AW14" i="88"/>
  <c r="AW15" i="88"/>
  <c r="AW16" i="88"/>
  <c r="AW17" i="88"/>
  <c r="AW18" i="88"/>
  <c r="AW19" i="88"/>
  <c r="AW20" i="88"/>
  <c r="AW21" i="88"/>
  <c r="AW22" i="88"/>
  <c r="AW23" i="88"/>
  <c r="AF19" i="88"/>
  <c r="AF20" i="88"/>
  <c r="AF21" i="88"/>
  <c r="AF22" i="88"/>
  <c r="AF23" i="88"/>
  <c r="N19" i="88"/>
  <c r="N20" i="88"/>
  <c r="N21" i="88"/>
  <c r="N22" i="88"/>
  <c r="N23" i="88"/>
  <c r="AW51" i="88"/>
  <c r="AX51" i="88"/>
  <c r="AW52" i="88"/>
  <c r="AX52" i="88"/>
  <c r="AW53" i="88"/>
  <c r="AX53" i="88"/>
  <c r="AW54" i="88"/>
  <c r="AX54" i="88"/>
  <c r="AW55" i="88"/>
  <c r="AX55" i="88"/>
  <c r="AW56" i="88"/>
  <c r="AX56" i="88"/>
  <c r="AW57" i="88"/>
  <c r="AX57" i="88"/>
  <c r="AW58" i="88"/>
  <c r="AX58" i="88"/>
  <c r="AW59" i="88"/>
  <c r="AX59" i="88"/>
  <c r="AW60" i="88"/>
  <c r="AX60" i="88"/>
  <c r="AW61" i="88"/>
  <c r="AX61" i="88"/>
  <c r="AW62" i="88"/>
  <c r="AX62" i="88"/>
  <c r="AW63" i="88"/>
  <c r="AX63" i="88"/>
  <c r="AW64" i="88"/>
  <c r="AX64" i="88"/>
  <c r="AW65" i="88"/>
  <c r="AX65" i="88"/>
  <c r="AW66" i="88"/>
  <c r="AX66" i="88"/>
  <c r="AW67" i="88"/>
  <c r="AX67" i="88"/>
  <c r="AF64" i="88"/>
  <c r="AF65" i="88"/>
  <c r="AF66" i="88"/>
  <c r="AF67" i="88"/>
  <c r="R21" i="87"/>
  <c r="R32" i="87"/>
  <c r="R33" i="87" s="1"/>
  <c r="R31" i="87"/>
  <c r="R29" i="87"/>
  <c r="R22" i="87"/>
  <c r="R20" i="87"/>
  <c r="R18" i="87"/>
  <c r="R11" i="87"/>
  <c r="R9" i="87"/>
  <c r="R7" i="87"/>
  <c r="R10" i="87"/>
  <c r="N64" i="88"/>
  <c r="N65" i="88"/>
  <c r="N66" i="88"/>
  <c r="N67" i="88"/>
  <c r="N63" i="88"/>
  <c r="AF63" i="88"/>
  <c r="D7" i="70"/>
  <c r="E7" i="70"/>
  <c r="D8" i="70"/>
  <c r="E8" i="70"/>
  <c r="D9" i="70"/>
  <c r="E9" i="70"/>
  <c r="D10" i="70"/>
  <c r="E10" i="70"/>
  <c r="E11" i="70"/>
  <c r="D12" i="70"/>
  <c r="E12" i="70"/>
  <c r="D13" i="70"/>
  <c r="E13" i="70"/>
  <c r="D14" i="70"/>
  <c r="E14" i="70"/>
  <c r="D15" i="70"/>
  <c r="E15" i="70"/>
  <c r="D16" i="70"/>
  <c r="E16" i="70"/>
  <c r="D17" i="70"/>
  <c r="E17" i="70"/>
  <c r="D18" i="70"/>
  <c r="E18" i="70"/>
  <c r="D19" i="70"/>
  <c r="E19" i="70"/>
  <c r="D20" i="70"/>
  <c r="E20" i="70"/>
  <c r="D21" i="70"/>
  <c r="E21" i="70"/>
  <c r="D22" i="70"/>
  <c r="E22" i="70"/>
  <c r="D23" i="70"/>
  <c r="E23" i="70"/>
  <c r="D24" i="70"/>
  <c r="E24" i="70"/>
  <c r="D25" i="70"/>
  <c r="E25" i="70"/>
  <c r="D26" i="70"/>
  <c r="E26" i="70"/>
  <c r="D27" i="70"/>
  <c r="E27" i="70"/>
  <c r="D28" i="70"/>
  <c r="E28" i="70"/>
  <c r="D29" i="70"/>
  <c r="E29" i="70"/>
  <c r="D30" i="70"/>
  <c r="E30" i="70"/>
  <c r="D31" i="70"/>
  <c r="E31" i="70"/>
  <c r="F91" i="36"/>
  <c r="P37" i="2"/>
  <c r="I32" i="70"/>
  <c r="AY9" i="89" l="1"/>
  <c r="AY10" i="89"/>
  <c r="AY11" i="89"/>
  <c r="AY12" i="89"/>
  <c r="AY13" i="89"/>
  <c r="AY14" i="89"/>
  <c r="AY15" i="89"/>
  <c r="AY16" i="89"/>
  <c r="AY17" i="89"/>
  <c r="AY18" i="89"/>
  <c r="AY8" i="89"/>
  <c r="AV7" i="89"/>
  <c r="AV8" i="89"/>
  <c r="AV9" i="89"/>
  <c r="AV10" i="89"/>
  <c r="AV11" i="89"/>
  <c r="AV12" i="89"/>
  <c r="AV13" i="89"/>
  <c r="AV14" i="89"/>
  <c r="AV15" i="89"/>
  <c r="AV16" i="89"/>
  <c r="AV17" i="89"/>
  <c r="AV18" i="89"/>
  <c r="AY31" i="89"/>
  <c r="AY32" i="89"/>
  <c r="AY33" i="89"/>
  <c r="AY34" i="89"/>
  <c r="AY35" i="89"/>
  <c r="AY36" i="89"/>
  <c r="AY37" i="89"/>
  <c r="AY38" i="89"/>
  <c r="AY39" i="89"/>
  <c r="AY40" i="89"/>
  <c r="AY30" i="89"/>
  <c r="AV29" i="89"/>
  <c r="AV30" i="89"/>
  <c r="AV31" i="89"/>
  <c r="AV32" i="89"/>
  <c r="AV33" i="89"/>
  <c r="AV34" i="89"/>
  <c r="AV35" i="89"/>
  <c r="AV36" i="89"/>
  <c r="AV37" i="89"/>
  <c r="AV38" i="89"/>
  <c r="AV39" i="89"/>
  <c r="AV40" i="89"/>
  <c r="AY53" i="89"/>
  <c r="AY54" i="89"/>
  <c r="AY55" i="89"/>
  <c r="AY56" i="89"/>
  <c r="AY57" i="89"/>
  <c r="AY58" i="89"/>
  <c r="AY59" i="89"/>
  <c r="AY60" i="89"/>
  <c r="AY61" i="89"/>
  <c r="AY62" i="89"/>
  <c r="AY52" i="89"/>
  <c r="AV51" i="89"/>
  <c r="AX51" i="89"/>
  <c r="AV52" i="89"/>
  <c r="AX52" i="89"/>
  <c r="AV53" i="89"/>
  <c r="AX53" i="89"/>
  <c r="AV54" i="89"/>
  <c r="AX54" i="89"/>
  <c r="AV55" i="89"/>
  <c r="AX55" i="89"/>
  <c r="AV56" i="89"/>
  <c r="AX56" i="89"/>
  <c r="AV57" i="89"/>
  <c r="AX57" i="89"/>
  <c r="AV58" i="89"/>
  <c r="AX58" i="89"/>
  <c r="AV59" i="89"/>
  <c r="AX59" i="89"/>
  <c r="AV60" i="89"/>
  <c r="AX60" i="89"/>
  <c r="AV61" i="89"/>
  <c r="AX61" i="89"/>
  <c r="AV62" i="89"/>
  <c r="AX62" i="89"/>
  <c r="AV64" i="89"/>
  <c r="AH67" i="89"/>
  <c r="AH65" i="89"/>
  <c r="AY65" i="89" s="1"/>
  <c r="AE64" i="89"/>
  <c r="AG64" i="89"/>
  <c r="AE65" i="89"/>
  <c r="AG65" i="89"/>
  <c r="AE66" i="89"/>
  <c r="AG66" i="89"/>
  <c r="AE67" i="89"/>
  <c r="AG67" i="89"/>
  <c r="AX67" i="89" s="1"/>
  <c r="U63" i="89"/>
  <c r="V63" i="89"/>
  <c r="W63" i="89"/>
  <c r="X63" i="89"/>
  <c r="Y63" i="89"/>
  <c r="Z63" i="89"/>
  <c r="AA63" i="89"/>
  <c r="AB63" i="89"/>
  <c r="AC63" i="89"/>
  <c r="AD63" i="89"/>
  <c r="AE63" i="89"/>
  <c r="AG63" i="89"/>
  <c r="AH63" i="89"/>
  <c r="T63" i="89"/>
  <c r="P64" i="89"/>
  <c r="AH64" i="89" s="1"/>
  <c r="AY64" i="89" s="1"/>
  <c r="M63" i="89"/>
  <c r="M64" i="89"/>
  <c r="M65" i="89"/>
  <c r="M66" i="89"/>
  <c r="M67" i="89"/>
  <c r="C63" i="89"/>
  <c r="D63" i="89"/>
  <c r="E63" i="89"/>
  <c r="F63" i="89"/>
  <c r="G63" i="89"/>
  <c r="H63" i="89"/>
  <c r="I63" i="89"/>
  <c r="J63" i="89"/>
  <c r="K63" i="89"/>
  <c r="L63" i="89"/>
  <c r="P63" i="89"/>
  <c r="B63" i="89"/>
  <c r="AE41" i="89"/>
  <c r="AV41" i="89" s="1"/>
  <c r="AG41" i="89"/>
  <c r="AE42" i="89"/>
  <c r="AG42" i="89"/>
  <c r="AE43" i="89"/>
  <c r="AG43" i="89"/>
  <c r="AE44" i="89"/>
  <c r="AG44" i="89"/>
  <c r="AE45" i="89"/>
  <c r="AV45" i="89" s="1"/>
  <c r="AG45" i="89"/>
  <c r="U41" i="89"/>
  <c r="V41" i="89"/>
  <c r="W41" i="89"/>
  <c r="X41" i="89"/>
  <c r="Y41" i="89"/>
  <c r="Z41" i="89"/>
  <c r="AA41" i="89"/>
  <c r="AB41" i="89"/>
  <c r="AC41" i="89"/>
  <c r="AD41" i="89"/>
  <c r="AH41" i="89"/>
  <c r="T41" i="89"/>
  <c r="M41" i="89"/>
  <c r="O41" i="89"/>
  <c r="M42" i="89"/>
  <c r="O42" i="89"/>
  <c r="M43" i="89"/>
  <c r="O43" i="89"/>
  <c r="M44" i="89"/>
  <c r="O44" i="89"/>
  <c r="M45" i="89"/>
  <c r="O45" i="89"/>
  <c r="C41" i="89"/>
  <c r="D41" i="89"/>
  <c r="E41" i="89"/>
  <c r="F41" i="89"/>
  <c r="G41" i="89"/>
  <c r="H41" i="89"/>
  <c r="I41" i="89"/>
  <c r="J41" i="89"/>
  <c r="K41" i="89"/>
  <c r="L41" i="89"/>
  <c r="P41" i="89"/>
  <c r="B41" i="89"/>
  <c r="AE19" i="89"/>
  <c r="AG19" i="89"/>
  <c r="AE20" i="89"/>
  <c r="AG20" i="89"/>
  <c r="AE21" i="89"/>
  <c r="AG21" i="89"/>
  <c r="AE22" i="89"/>
  <c r="AG22" i="89"/>
  <c r="AE23" i="89"/>
  <c r="AG23" i="89"/>
  <c r="U19" i="89"/>
  <c r="V19" i="89"/>
  <c r="W19" i="89"/>
  <c r="X19" i="89"/>
  <c r="Y19" i="89"/>
  <c r="Z19" i="89"/>
  <c r="AA19" i="89"/>
  <c r="AB19" i="89"/>
  <c r="AC19" i="89"/>
  <c r="AD19" i="89"/>
  <c r="AH19" i="89"/>
  <c r="T19" i="89"/>
  <c r="P23" i="89"/>
  <c r="P22" i="89"/>
  <c r="P21" i="89"/>
  <c r="P20" i="89"/>
  <c r="M19" i="89"/>
  <c r="M20" i="89"/>
  <c r="M21" i="89"/>
  <c r="M22" i="89"/>
  <c r="M23" i="89"/>
  <c r="C19" i="89"/>
  <c r="D19" i="89"/>
  <c r="E19" i="89"/>
  <c r="F19" i="89"/>
  <c r="G19" i="89"/>
  <c r="H19" i="89"/>
  <c r="I19" i="89"/>
  <c r="J19" i="89"/>
  <c r="K19" i="89"/>
  <c r="L19" i="89"/>
  <c r="P19" i="89"/>
  <c r="B19" i="89"/>
  <c r="AY53" i="88"/>
  <c r="AY54" i="88"/>
  <c r="AY55" i="88"/>
  <c r="AY56" i="88"/>
  <c r="AY57" i="88"/>
  <c r="AY58" i="88"/>
  <c r="AY59" i="88"/>
  <c r="AY60" i="88"/>
  <c r="AY61" i="88"/>
  <c r="AY62" i="88"/>
  <c r="AY52" i="88"/>
  <c r="AV51" i="88"/>
  <c r="AV52" i="88"/>
  <c r="AV53" i="88"/>
  <c r="AV54" i="88"/>
  <c r="AV55" i="88"/>
  <c r="AV56" i="88"/>
  <c r="AV57" i="88"/>
  <c r="AV58" i="88"/>
  <c r="AV59" i="88"/>
  <c r="AV60" i="88"/>
  <c r="AV61" i="88"/>
  <c r="AV62" i="88"/>
  <c r="AY44" i="88"/>
  <c r="AY45" i="88"/>
  <c r="AY31" i="88"/>
  <c r="AY32" i="88"/>
  <c r="AY33" i="88"/>
  <c r="AY34" i="88"/>
  <c r="AY35" i="88"/>
  <c r="AY36" i="88"/>
  <c r="AY37" i="88"/>
  <c r="AY38" i="88"/>
  <c r="AY39" i="88"/>
  <c r="AY40" i="88"/>
  <c r="AY30" i="88"/>
  <c r="AV29" i="88"/>
  <c r="AV30" i="88"/>
  <c r="AV31" i="88"/>
  <c r="AV32" i="88"/>
  <c r="AV33" i="88"/>
  <c r="AV34" i="88"/>
  <c r="AV35" i="88"/>
  <c r="AV36" i="88"/>
  <c r="AV37" i="88"/>
  <c r="AV38" i="88"/>
  <c r="AV39" i="88"/>
  <c r="AV40" i="88"/>
  <c r="AY9" i="88"/>
  <c r="AY10" i="88"/>
  <c r="AY11" i="88"/>
  <c r="AY12" i="88"/>
  <c r="AY13" i="88"/>
  <c r="AY14" i="88"/>
  <c r="AY15" i="88"/>
  <c r="AY16" i="88"/>
  <c r="AY17" i="88"/>
  <c r="AY18" i="88"/>
  <c r="AY8" i="88"/>
  <c r="U63" i="88"/>
  <c r="V63" i="88"/>
  <c r="W63" i="88"/>
  <c r="X63" i="88"/>
  <c r="Y63" i="88"/>
  <c r="Z63" i="88"/>
  <c r="AA63" i="88"/>
  <c r="AB63" i="88"/>
  <c r="AC63" i="88"/>
  <c r="AD63" i="88"/>
  <c r="AE63" i="88"/>
  <c r="AG63" i="88"/>
  <c r="AH63" i="88"/>
  <c r="T63" i="88"/>
  <c r="P65" i="88"/>
  <c r="P64" i="88"/>
  <c r="M64" i="88"/>
  <c r="O64" i="88"/>
  <c r="M65" i="88"/>
  <c r="O65" i="88"/>
  <c r="M66" i="88"/>
  <c r="O66" i="88"/>
  <c r="M67" i="88"/>
  <c r="O67" i="88"/>
  <c r="AI53" i="88"/>
  <c r="AI54" i="88"/>
  <c r="AI55" i="88"/>
  <c r="AI56" i="88"/>
  <c r="AI57" i="88"/>
  <c r="AI58" i="88"/>
  <c r="AI59" i="88"/>
  <c r="AI60" i="88"/>
  <c r="AI61" i="88"/>
  <c r="AI62" i="88"/>
  <c r="AI52" i="88"/>
  <c r="AE64" i="88"/>
  <c r="AV64" i="88" s="1"/>
  <c r="AG64" i="88"/>
  <c r="AE65" i="88"/>
  <c r="AV65" i="88" s="1"/>
  <c r="AG65" i="88"/>
  <c r="AE66" i="88"/>
  <c r="AV66" i="88" s="1"/>
  <c r="AG66" i="88"/>
  <c r="AE67" i="88"/>
  <c r="AV67" i="88" s="1"/>
  <c r="AG67" i="88"/>
  <c r="C63" i="88"/>
  <c r="D63" i="88"/>
  <c r="E63" i="88"/>
  <c r="F63" i="88"/>
  <c r="G63" i="88"/>
  <c r="H63" i="88"/>
  <c r="I63" i="88"/>
  <c r="J63" i="88"/>
  <c r="K63" i="88"/>
  <c r="L63" i="88"/>
  <c r="M63" i="88"/>
  <c r="O63" i="88"/>
  <c r="P63" i="88"/>
  <c r="B63" i="88"/>
  <c r="AH43" i="88"/>
  <c r="AY43" i="88" s="1"/>
  <c r="AI31" i="88"/>
  <c r="AI32" i="88"/>
  <c r="AI33" i="88"/>
  <c r="AI34" i="88"/>
  <c r="AI35" i="88"/>
  <c r="AI36" i="88"/>
  <c r="AI37" i="88"/>
  <c r="AI38" i="88"/>
  <c r="AI39" i="88"/>
  <c r="AI40" i="88"/>
  <c r="AI30" i="88"/>
  <c r="AH42" i="88"/>
  <c r="AY42" i="88" s="1"/>
  <c r="AE42" i="88"/>
  <c r="AE43" i="88"/>
  <c r="AE44" i="88"/>
  <c r="AE45" i="88"/>
  <c r="U41" i="88"/>
  <c r="V41" i="88"/>
  <c r="W41" i="88"/>
  <c r="X41" i="88"/>
  <c r="Y41" i="88"/>
  <c r="Z41" i="88"/>
  <c r="AA41" i="88"/>
  <c r="AB41" i="88"/>
  <c r="AC41" i="88"/>
  <c r="AD41" i="88"/>
  <c r="AE41" i="88"/>
  <c r="AH41" i="88"/>
  <c r="T41" i="88"/>
  <c r="P43" i="88"/>
  <c r="P42" i="88"/>
  <c r="M42" i="88"/>
  <c r="M43" i="88"/>
  <c r="M44" i="88"/>
  <c r="M45" i="88"/>
  <c r="C41" i="88"/>
  <c r="D41" i="88"/>
  <c r="E41" i="88"/>
  <c r="F41" i="88"/>
  <c r="G41" i="88"/>
  <c r="H41" i="88"/>
  <c r="I41" i="88"/>
  <c r="J41" i="88"/>
  <c r="K41" i="88"/>
  <c r="L41" i="88"/>
  <c r="M41" i="88"/>
  <c r="P41" i="88"/>
  <c r="B41" i="88"/>
  <c r="AE20" i="88"/>
  <c r="AG20" i="88"/>
  <c r="AE21" i="88"/>
  <c r="AG21" i="88"/>
  <c r="AE22" i="88"/>
  <c r="AG22" i="88"/>
  <c r="AE23" i="88"/>
  <c r="AG23" i="88"/>
  <c r="U19" i="88"/>
  <c r="V19" i="88"/>
  <c r="W19" i="88"/>
  <c r="X19" i="88"/>
  <c r="Y19" i="88"/>
  <c r="Z19" i="88"/>
  <c r="AA19" i="88"/>
  <c r="AB19" i="88"/>
  <c r="AC19" i="88"/>
  <c r="AD19" i="88"/>
  <c r="AE19" i="88"/>
  <c r="AG19" i="88"/>
  <c r="T19" i="88"/>
  <c r="M20" i="88"/>
  <c r="O20" i="88"/>
  <c r="M21" i="88"/>
  <c r="O21" i="88"/>
  <c r="M22" i="88"/>
  <c r="O22" i="88"/>
  <c r="M23" i="88"/>
  <c r="O23" i="88"/>
  <c r="C19" i="88"/>
  <c r="D19" i="88"/>
  <c r="E19" i="88"/>
  <c r="F19" i="88"/>
  <c r="G19" i="88"/>
  <c r="H19" i="88"/>
  <c r="I19" i="88"/>
  <c r="J19" i="88"/>
  <c r="K19" i="88"/>
  <c r="L19" i="88"/>
  <c r="M19" i="88"/>
  <c r="O19" i="88"/>
  <c r="P19" i="88"/>
  <c r="B19" i="88"/>
  <c r="AV7" i="88"/>
  <c r="AV8" i="88"/>
  <c r="AV9" i="88"/>
  <c r="AV10" i="88"/>
  <c r="AV11" i="88"/>
  <c r="AV12" i="88"/>
  <c r="AV13" i="88"/>
  <c r="AV14" i="88"/>
  <c r="AV15" i="88"/>
  <c r="AV16" i="88"/>
  <c r="AV17" i="88"/>
  <c r="AV18" i="88"/>
  <c r="AV19" i="88"/>
  <c r="AV20" i="88"/>
  <c r="AV21" i="88"/>
  <c r="Q32" i="87"/>
  <c r="Q31" i="87"/>
  <c r="Q29" i="87"/>
  <c r="Q18" i="87"/>
  <c r="Q20" i="87"/>
  <c r="Q21" i="87"/>
  <c r="Q10" i="87"/>
  <c r="Q7" i="87"/>
  <c r="Q9" i="87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AV67" i="89"/>
  <c r="AV21" i="89"/>
  <c r="AX63" i="89"/>
  <c r="AV19" i="89"/>
  <c r="AV20" i="89"/>
  <c r="AV44" i="89"/>
  <c r="AX65" i="89"/>
  <c r="AV66" i="89"/>
  <c r="AV63" i="89"/>
  <c r="AV65" i="89"/>
  <c r="AX66" i="89"/>
  <c r="AV43" i="89"/>
  <c r="AX64" i="89"/>
  <c r="AV22" i="89"/>
  <c r="AV42" i="89"/>
  <c r="AV23" i="89"/>
  <c r="AV45" i="88"/>
  <c r="AV44" i="88"/>
  <c r="AV63" i="88"/>
  <c r="AV41" i="88"/>
  <c r="AV43" i="88"/>
  <c r="AV42" i="88"/>
  <c r="AV23" i="88"/>
  <c r="AV22" i="88"/>
  <c r="W11" i="87"/>
  <c r="AI51" i="88"/>
  <c r="AI29" i="88"/>
  <c r="J77" i="70"/>
  <c r="K77" i="70"/>
  <c r="J78" i="70"/>
  <c r="K78" i="70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D77" i="70"/>
  <c r="E77" i="70"/>
  <c r="D78" i="70"/>
  <c r="E78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J56" i="70"/>
  <c r="K56" i="70"/>
  <c r="O56" i="70"/>
  <c r="D56" i="70"/>
  <c r="E56" i="70"/>
  <c r="D57" i="70"/>
  <c r="E57" i="70"/>
  <c r="N48" i="70"/>
  <c r="O48" i="70"/>
  <c r="J48" i="70"/>
  <c r="K48" i="70"/>
  <c r="J49" i="70"/>
  <c r="K49" i="70"/>
  <c r="J50" i="70"/>
  <c r="K50" i="70"/>
  <c r="J51" i="70"/>
  <c r="K51" i="70"/>
  <c r="J52" i="70"/>
  <c r="K52" i="70"/>
  <c r="D48" i="70"/>
  <c r="E48" i="70"/>
  <c r="D49" i="70"/>
  <c r="E49" i="70"/>
  <c r="D50" i="70"/>
  <c r="E50" i="70"/>
  <c r="D51" i="70"/>
  <c r="E51" i="70"/>
  <c r="D52" i="70"/>
  <c r="E52" i="70"/>
  <c r="AH19" i="88"/>
  <c r="B61" i="46"/>
  <c r="C61" i="46"/>
  <c r="I32" i="36"/>
  <c r="H32" i="36"/>
  <c r="P48" i="70" l="1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AY51" i="89"/>
  <c r="AZ60" i="89"/>
  <c r="AY63" i="89"/>
  <c r="P67" i="88"/>
  <c r="B95" i="47"/>
  <c r="C95" i="47"/>
  <c r="O74" i="66"/>
  <c r="N75" i="66"/>
  <c r="O75" i="66"/>
  <c r="AH66" i="89"/>
  <c r="AY66" i="89" s="1"/>
  <c r="P66" i="89"/>
  <c r="H95" i="47"/>
  <c r="I95" i="47"/>
  <c r="N73" i="66"/>
  <c r="O73" i="66"/>
  <c r="L73" i="66"/>
  <c r="F73" i="66"/>
  <c r="N25" i="66"/>
  <c r="O25" i="66"/>
  <c r="N26" i="66"/>
  <c r="O26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L90" i="70"/>
  <c r="F90" i="70"/>
  <c r="N59" i="70"/>
  <c r="L59" i="70"/>
  <c r="B32" i="81"/>
  <c r="C32" i="81"/>
  <c r="H32" i="81"/>
  <c r="I32" i="81"/>
  <c r="B61" i="3"/>
  <c r="C61" i="3"/>
  <c r="I95" i="46"/>
  <c r="H95" i="46"/>
  <c r="I95" i="48"/>
  <c r="H95" i="48"/>
  <c r="F75" i="66"/>
  <c r="L75" i="66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L58" i="70"/>
  <c r="N58" i="70"/>
  <c r="O58" i="70"/>
  <c r="B32" i="70"/>
  <c r="C32" i="70"/>
  <c r="B32" i="66"/>
  <c r="C32" i="66"/>
  <c r="N58" i="47"/>
  <c r="O58" i="47"/>
  <c r="P58" i="47" s="1"/>
  <c r="L58" i="47"/>
  <c r="F58" i="47"/>
  <c r="AZ62" i="89" l="1"/>
  <c r="AZ61" i="89"/>
  <c r="AZ59" i="89"/>
  <c r="P75" i="66"/>
  <c r="P25" i="66"/>
  <c r="P73" i="66"/>
  <c r="P26" i="66"/>
  <c r="P58" i="70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O31" i="70"/>
  <c r="F26" i="66"/>
  <c r="F53" i="66"/>
  <c r="F78" i="66"/>
  <c r="F79" i="66"/>
  <c r="F80" i="66"/>
  <c r="O76" i="66"/>
  <c r="O77" i="66"/>
  <c r="L78" i="66"/>
  <c r="N78" i="66"/>
  <c r="O78" i="66"/>
  <c r="L79" i="66"/>
  <c r="N79" i="66"/>
  <c r="O79" i="66"/>
  <c r="L80" i="66"/>
  <c r="N80" i="66"/>
  <c r="O80" i="66"/>
  <c r="L81" i="66"/>
  <c r="N81" i="66"/>
  <c r="O81" i="66"/>
  <c r="N82" i="66"/>
  <c r="O82" i="66"/>
  <c r="L53" i="66"/>
  <c r="N53" i="66"/>
  <c r="O53" i="66"/>
  <c r="L26" i="66"/>
  <c r="J39" i="70"/>
  <c r="J40" i="70"/>
  <c r="J41" i="70"/>
  <c r="J42" i="70"/>
  <c r="J43" i="70"/>
  <c r="J44" i="70"/>
  <c r="J45" i="70"/>
  <c r="J46" i="70"/>
  <c r="J47" i="70"/>
  <c r="J53" i="70"/>
  <c r="J54" i="70"/>
  <c r="J55" i="70"/>
  <c r="J57" i="70"/>
  <c r="J58" i="70"/>
  <c r="J59" i="70"/>
  <c r="N54" i="70"/>
  <c r="O54" i="70"/>
  <c r="N55" i="70"/>
  <c r="O55" i="70"/>
  <c r="L54" i="70"/>
  <c r="L18" i="70"/>
  <c r="L19" i="70"/>
  <c r="F18" i="70"/>
  <c r="N18" i="70"/>
  <c r="O18" i="70"/>
  <c r="N91" i="68"/>
  <c r="O91" i="68"/>
  <c r="N92" i="68"/>
  <c r="O92" i="68"/>
  <c r="N93" i="68"/>
  <c r="O93" i="68"/>
  <c r="O94" i="68"/>
  <c r="L91" i="68"/>
  <c r="L92" i="68"/>
  <c r="L93" i="68"/>
  <c r="F91" i="68"/>
  <c r="F92" i="68"/>
  <c r="F93" i="68"/>
  <c r="N72" i="66"/>
  <c r="O72" i="66"/>
  <c r="L72" i="66"/>
  <c r="F72" i="66"/>
  <c r="F81" i="66"/>
  <c r="N52" i="66"/>
  <c r="O52" i="66"/>
  <c r="L52" i="66"/>
  <c r="F52" i="66"/>
  <c r="O22" i="66"/>
  <c r="N23" i="66"/>
  <c r="O23" i="66"/>
  <c r="N24" i="66"/>
  <c r="O24" i="66"/>
  <c r="L23" i="66"/>
  <c r="L24" i="66"/>
  <c r="F23" i="66"/>
  <c r="F24" i="66"/>
  <c r="N94" i="47"/>
  <c r="O94" i="47"/>
  <c r="L94" i="47"/>
  <c r="F94" i="47"/>
  <c r="N94" i="36"/>
  <c r="O94" i="36"/>
  <c r="L94" i="36"/>
  <c r="F94" i="36"/>
  <c r="A19" i="89"/>
  <c r="N55" i="83"/>
  <c r="O55" i="83"/>
  <c r="N56" i="83"/>
  <c r="O56" i="83"/>
  <c r="L55" i="83"/>
  <c r="J59" i="83"/>
  <c r="K59" i="83"/>
  <c r="J60" i="83"/>
  <c r="K60" i="83"/>
  <c r="I61" i="83"/>
  <c r="H61" i="83"/>
  <c r="D59" i="83"/>
  <c r="E59" i="83"/>
  <c r="C61" i="83"/>
  <c r="B61" i="83"/>
  <c r="F55" i="83"/>
  <c r="F56" i="83"/>
  <c r="N56" i="68"/>
  <c r="O56" i="68"/>
  <c r="L56" i="68"/>
  <c r="F56" i="68"/>
  <c r="N51" i="66"/>
  <c r="O51" i="66"/>
  <c r="L51" i="66"/>
  <c r="F51" i="66"/>
  <c r="N53" i="48"/>
  <c r="O53" i="48"/>
  <c r="L53" i="48"/>
  <c r="F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6" i="3"/>
  <c r="O56" i="3"/>
  <c r="L56" i="3"/>
  <c r="F56" i="3"/>
  <c r="P91" i="68" l="1"/>
  <c r="P56" i="68"/>
  <c r="P92" i="68"/>
  <c r="P68" i="46"/>
  <c r="P94" i="36"/>
  <c r="P81" i="66"/>
  <c r="P78" i="66"/>
  <c r="P69" i="46"/>
  <c r="P80" i="66"/>
  <c r="P79" i="66"/>
  <c r="P53" i="66"/>
  <c r="P51" i="47"/>
  <c r="P54" i="81"/>
  <c r="P94" i="47"/>
  <c r="P52" i="66"/>
  <c r="P55" i="70"/>
  <c r="P54" i="70"/>
  <c r="P93" i="68"/>
  <c r="P72" i="66"/>
  <c r="P51" i="66"/>
  <c r="P53" i="48"/>
  <c r="P55" i="36"/>
  <c r="P53" i="81"/>
  <c r="P24" i="66"/>
  <c r="P23" i="66"/>
  <c r="P18" i="70"/>
  <c r="P56" i="83"/>
  <c r="P56" i="36"/>
  <c r="P56" i="3"/>
  <c r="P55" i="83"/>
  <c r="AQ63" i="88"/>
  <c r="Q63" i="88"/>
  <c r="AI41" i="88"/>
  <c r="AI19" i="88"/>
  <c r="AO19" i="88"/>
  <c r="Q19" i="88"/>
  <c r="Q5" i="2"/>
  <c r="M5" i="2"/>
  <c r="AD67" i="89"/>
  <c r="AC67" i="89"/>
  <c r="AB67" i="89"/>
  <c r="AA67" i="89"/>
  <c r="Z67" i="89"/>
  <c r="Y67" i="89"/>
  <c r="X67" i="89"/>
  <c r="W67" i="89"/>
  <c r="V67" i="89"/>
  <c r="U67" i="89"/>
  <c r="T67" i="89"/>
  <c r="P67" i="89"/>
  <c r="L67" i="89"/>
  <c r="K67" i="89"/>
  <c r="J67" i="89"/>
  <c r="I67" i="89"/>
  <c r="H67" i="89"/>
  <c r="G67" i="89"/>
  <c r="F67" i="89"/>
  <c r="E67" i="89"/>
  <c r="D67" i="89"/>
  <c r="C67" i="89"/>
  <c r="B67" i="89"/>
  <c r="AI66" i="89"/>
  <c r="AD66" i="89"/>
  <c r="AC66" i="89"/>
  <c r="AB66" i="89"/>
  <c r="AA66" i="89"/>
  <c r="Z66" i="89"/>
  <c r="Y66" i="89"/>
  <c r="X66" i="89"/>
  <c r="W66" i="89"/>
  <c r="V66" i="89"/>
  <c r="U66" i="89"/>
  <c r="T66" i="89"/>
  <c r="Q66" i="89"/>
  <c r="L66" i="89"/>
  <c r="K66" i="89"/>
  <c r="J66" i="89"/>
  <c r="I66" i="89"/>
  <c r="H66" i="89"/>
  <c r="G66" i="89"/>
  <c r="F66" i="89"/>
  <c r="E66" i="89"/>
  <c r="D66" i="89"/>
  <c r="C66" i="89"/>
  <c r="B66" i="89"/>
  <c r="AI65" i="89"/>
  <c r="AD65" i="89"/>
  <c r="AC65" i="89"/>
  <c r="AB65" i="89"/>
  <c r="AA65" i="89"/>
  <c r="Z65" i="89"/>
  <c r="Y65" i="89"/>
  <c r="X65" i="89"/>
  <c r="W65" i="89"/>
  <c r="V65" i="89"/>
  <c r="U65" i="89"/>
  <c r="T65" i="89"/>
  <c r="P65" i="89"/>
  <c r="L65" i="89"/>
  <c r="K65" i="89"/>
  <c r="J65" i="89"/>
  <c r="I65" i="89"/>
  <c r="H65" i="89"/>
  <c r="G65" i="89"/>
  <c r="F65" i="89"/>
  <c r="E65" i="89"/>
  <c r="D65" i="89"/>
  <c r="C65" i="89"/>
  <c r="B65" i="89"/>
  <c r="AI64" i="89"/>
  <c r="AD64" i="89"/>
  <c r="AC64" i="89"/>
  <c r="AB64" i="89"/>
  <c r="AA64" i="89"/>
  <c r="Z64" i="89"/>
  <c r="Y64" i="89"/>
  <c r="X64" i="89"/>
  <c r="W64" i="89"/>
  <c r="V64" i="89"/>
  <c r="U64" i="89"/>
  <c r="T64" i="89"/>
  <c r="Q64" i="89"/>
  <c r="L64" i="89"/>
  <c r="K64" i="89"/>
  <c r="J64" i="89"/>
  <c r="I64" i="89"/>
  <c r="H64" i="89"/>
  <c r="G64" i="89"/>
  <c r="F64" i="89"/>
  <c r="E64" i="89"/>
  <c r="D64" i="89"/>
  <c r="C64" i="89"/>
  <c r="B64" i="89"/>
  <c r="AQ63" i="89"/>
  <c r="AU63" i="89"/>
  <c r="AT63" i="89"/>
  <c r="AS63" i="89"/>
  <c r="AR63" i="89"/>
  <c r="AP63" i="89"/>
  <c r="AO63" i="89"/>
  <c r="AN63" i="89"/>
  <c r="AM63" i="89"/>
  <c r="AL63" i="89"/>
  <c r="AK63" i="89"/>
  <c r="Q63" i="89"/>
  <c r="AU62" i="89"/>
  <c r="AT62" i="89"/>
  <c r="AS62" i="89"/>
  <c r="AR62" i="89"/>
  <c r="AQ62" i="89"/>
  <c r="AP62" i="89"/>
  <c r="AO62" i="89"/>
  <c r="AN62" i="89"/>
  <c r="AM62" i="89"/>
  <c r="AL62" i="89"/>
  <c r="AK62" i="89"/>
  <c r="AI62" i="89"/>
  <c r="Q62" i="89"/>
  <c r="AU61" i="89"/>
  <c r="AT61" i="89"/>
  <c r="AS61" i="89"/>
  <c r="AR61" i="89"/>
  <c r="AQ61" i="89"/>
  <c r="AP61" i="89"/>
  <c r="AO61" i="89"/>
  <c r="AN61" i="89"/>
  <c r="AM61" i="89"/>
  <c r="AL61" i="89"/>
  <c r="AK61" i="89"/>
  <c r="AI61" i="89"/>
  <c r="Q61" i="89"/>
  <c r="AU60" i="89"/>
  <c r="AT60" i="89"/>
  <c r="AS60" i="89"/>
  <c r="AR60" i="89"/>
  <c r="AQ60" i="89"/>
  <c r="AP60" i="89"/>
  <c r="AO60" i="89"/>
  <c r="AN60" i="89"/>
  <c r="AM60" i="89"/>
  <c r="AL60" i="89"/>
  <c r="AK60" i="89"/>
  <c r="AI60" i="89"/>
  <c r="Q60" i="89"/>
  <c r="AU59" i="89"/>
  <c r="AT59" i="89"/>
  <c r="AS59" i="89"/>
  <c r="AR59" i="89"/>
  <c r="AQ59" i="89"/>
  <c r="AP59" i="89"/>
  <c r="AO59" i="89"/>
  <c r="AN59" i="89"/>
  <c r="AM59" i="89"/>
  <c r="AL59" i="89"/>
  <c r="AK59" i="89"/>
  <c r="AI59" i="89"/>
  <c r="Q59" i="89"/>
  <c r="AZ58" i="89"/>
  <c r="AU58" i="89"/>
  <c r="AT58" i="89"/>
  <c r="AS58" i="89"/>
  <c r="AR58" i="89"/>
  <c r="AQ58" i="89"/>
  <c r="AP58" i="89"/>
  <c r="AO58" i="89"/>
  <c r="AN58" i="89"/>
  <c r="AM58" i="89"/>
  <c r="AL58" i="89"/>
  <c r="AK58" i="89"/>
  <c r="AI58" i="89"/>
  <c r="Q58" i="89"/>
  <c r="AZ57" i="89"/>
  <c r="AU57" i="89"/>
  <c r="AT57" i="89"/>
  <c r="AS57" i="89"/>
  <c r="AR57" i="89"/>
  <c r="AQ57" i="89"/>
  <c r="AP57" i="89"/>
  <c r="AO57" i="89"/>
  <c r="AN57" i="89"/>
  <c r="AM57" i="89"/>
  <c r="AL57" i="89"/>
  <c r="AK57" i="89"/>
  <c r="AI57" i="89"/>
  <c r="Q57" i="89"/>
  <c r="AZ56" i="89"/>
  <c r="AU56" i="89"/>
  <c r="AT56" i="89"/>
  <c r="AS56" i="89"/>
  <c r="AR56" i="89"/>
  <c r="AQ56" i="89"/>
  <c r="AP56" i="89"/>
  <c r="AO56" i="89"/>
  <c r="AN56" i="89"/>
  <c r="AM56" i="89"/>
  <c r="AL56" i="89"/>
  <c r="AK56" i="89"/>
  <c r="AI56" i="89"/>
  <c r="Q56" i="89"/>
  <c r="AZ55" i="89"/>
  <c r="AU55" i="89"/>
  <c r="AT55" i="89"/>
  <c r="AS55" i="89"/>
  <c r="AR55" i="89"/>
  <c r="AQ55" i="89"/>
  <c r="AP55" i="89"/>
  <c r="AO55" i="89"/>
  <c r="AN55" i="89"/>
  <c r="AM55" i="89"/>
  <c r="AL55" i="89"/>
  <c r="AK55" i="89"/>
  <c r="AI55" i="89"/>
  <c r="Q55" i="89"/>
  <c r="AZ54" i="89"/>
  <c r="AU54" i="89"/>
  <c r="AT54" i="89"/>
  <c r="AS54" i="89"/>
  <c r="AR54" i="89"/>
  <c r="AQ54" i="89"/>
  <c r="AP54" i="89"/>
  <c r="AO54" i="89"/>
  <c r="AN54" i="89"/>
  <c r="AM54" i="89"/>
  <c r="AL54" i="89"/>
  <c r="AK54" i="89"/>
  <c r="AI54" i="89"/>
  <c r="Q54" i="89"/>
  <c r="AZ53" i="89"/>
  <c r="AU53" i="89"/>
  <c r="AT53" i="89"/>
  <c r="AS53" i="89"/>
  <c r="AR53" i="89"/>
  <c r="AQ53" i="89"/>
  <c r="AP53" i="89"/>
  <c r="AO53" i="89"/>
  <c r="AN53" i="89"/>
  <c r="AM53" i="89"/>
  <c r="AL53" i="89"/>
  <c r="AK53" i="89"/>
  <c r="AI53" i="89"/>
  <c r="Q53" i="89"/>
  <c r="AZ52" i="89"/>
  <c r="AU52" i="89"/>
  <c r="AT52" i="89"/>
  <c r="AS52" i="89"/>
  <c r="AR52" i="89"/>
  <c r="AQ52" i="89"/>
  <c r="AP52" i="89"/>
  <c r="AO52" i="89"/>
  <c r="AN52" i="89"/>
  <c r="AM52" i="89"/>
  <c r="AL52" i="89"/>
  <c r="AK52" i="89"/>
  <c r="AI52" i="89"/>
  <c r="Q52" i="89"/>
  <c r="AU51" i="89"/>
  <c r="AT51" i="89"/>
  <c r="AS51" i="89"/>
  <c r="AR51" i="89"/>
  <c r="AQ51" i="89"/>
  <c r="AP51" i="89"/>
  <c r="AO51" i="89"/>
  <c r="AN51" i="89"/>
  <c r="AM51" i="89"/>
  <c r="AL51" i="89"/>
  <c r="AK51" i="89"/>
  <c r="AI51" i="89"/>
  <c r="Q51" i="89"/>
  <c r="AH45" i="89"/>
  <c r="AY45" i="89" s="1"/>
  <c r="AD45" i="89"/>
  <c r="AC45" i="89"/>
  <c r="AB45" i="89"/>
  <c r="AA45" i="89"/>
  <c r="Z45" i="89"/>
  <c r="Y45" i="89"/>
  <c r="X45" i="89"/>
  <c r="W45" i="89"/>
  <c r="V45" i="89"/>
  <c r="U45" i="89"/>
  <c r="T45" i="89"/>
  <c r="P45" i="89"/>
  <c r="L45" i="89"/>
  <c r="K45" i="89"/>
  <c r="J45" i="89"/>
  <c r="I45" i="89"/>
  <c r="H45" i="89"/>
  <c r="G45" i="89"/>
  <c r="F45" i="89"/>
  <c r="E45" i="89"/>
  <c r="D45" i="89"/>
  <c r="C45" i="89"/>
  <c r="B45" i="89"/>
  <c r="AH44" i="89"/>
  <c r="AY44" i="89" s="1"/>
  <c r="AD44" i="89"/>
  <c r="AC44" i="89"/>
  <c r="AB44" i="89"/>
  <c r="AA44" i="89"/>
  <c r="Z44" i="89"/>
  <c r="Y44" i="89"/>
  <c r="X44" i="89"/>
  <c r="W44" i="89"/>
  <c r="V44" i="89"/>
  <c r="U44" i="89"/>
  <c r="T44" i="89"/>
  <c r="P44" i="89"/>
  <c r="L44" i="89"/>
  <c r="K44" i="89"/>
  <c r="J44" i="89"/>
  <c r="I44" i="89"/>
  <c r="H44" i="89"/>
  <c r="G44" i="89"/>
  <c r="F44" i="89"/>
  <c r="E44" i="89"/>
  <c r="D44" i="89"/>
  <c r="C44" i="89"/>
  <c r="B44" i="89"/>
  <c r="AH43" i="89"/>
  <c r="AY43" i="89" s="1"/>
  <c r="AD43" i="89"/>
  <c r="AC43" i="89"/>
  <c r="AB43" i="89"/>
  <c r="AA43" i="89"/>
  <c r="Z43" i="89"/>
  <c r="Y43" i="89"/>
  <c r="X43" i="89"/>
  <c r="W43" i="89"/>
  <c r="V43" i="89"/>
  <c r="U43" i="89"/>
  <c r="T43" i="89"/>
  <c r="P43" i="89"/>
  <c r="L43" i="89"/>
  <c r="K43" i="89"/>
  <c r="J43" i="89"/>
  <c r="I43" i="89"/>
  <c r="H43" i="89"/>
  <c r="G43" i="89"/>
  <c r="F43" i="89"/>
  <c r="E43" i="89"/>
  <c r="D43" i="89"/>
  <c r="C43" i="89"/>
  <c r="B43" i="89"/>
  <c r="AH42" i="89"/>
  <c r="AY42" i="89" s="1"/>
  <c r="AD42" i="89"/>
  <c r="AC42" i="89"/>
  <c r="AB42" i="89"/>
  <c r="AA42" i="89"/>
  <c r="Z42" i="89"/>
  <c r="Y42" i="89"/>
  <c r="X42" i="89"/>
  <c r="W42" i="89"/>
  <c r="V42" i="89"/>
  <c r="U42" i="89"/>
  <c r="T42" i="89"/>
  <c r="P42" i="89"/>
  <c r="L42" i="89"/>
  <c r="K42" i="89"/>
  <c r="J42" i="89"/>
  <c r="I42" i="89"/>
  <c r="H42" i="89"/>
  <c r="G42" i="89"/>
  <c r="F42" i="89"/>
  <c r="E42" i="89"/>
  <c r="D42" i="89"/>
  <c r="C42" i="89"/>
  <c r="B42" i="89"/>
  <c r="AS41" i="89"/>
  <c r="AK41" i="89"/>
  <c r="AI41" i="89"/>
  <c r="AY41" i="89"/>
  <c r="AU41" i="89"/>
  <c r="AT41" i="89"/>
  <c r="AQ41" i="89"/>
  <c r="AP41" i="89"/>
  <c r="AO41" i="89"/>
  <c r="AM41" i="89"/>
  <c r="AL41" i="89"/>
  <c r="Q41" i="89"/>
  <c r="AR41" i="89"/>
  <c r="AN41" i="89"/>
  <c r="AU40" i="89"/>
  <c r="AT40" i="89"/>
  <c r="AS40" i="89"/>
  <c r="AR40" i="89"/>
  <c r="AQ40" i="89"/>
  <c r="AP40" i="89"/>
  <c r="AO40" i="89"/>
  <c r="AN40" i="89"/>
  <c r="AM40" i="89"/>
  <c r="AL40" i="89"/>
  <c r="AK40" i="89"/>
  <c r="AI40" i="89"/>
  <c r="Q40" i="89"/>
  <c r="AZ39" i="89"/>
  <c r="AU39" i="89"/>
  <c r="AT39" i="89"/>
  <c r="AS39" i="89"/>
  <c r="AR39" i="89"/>
  <c r="AQ39" i="89"/>
  <c r="AP39" i="89"/>
  <c r="AO39" i="89"/>
  <c r="AN39" i="89"/>
  <c r="AM39" i="89"/>
  <c r="AL39" i="89"/>
  <c r="AK39" i="89"/>
  <c r="AI39" i="89"/>
  <c r="Q39" i="89"/>
  <c r="AZ38" i="89"/>
  <c r="AU38" i="89"/>
  <c r="AT38" i="89"/>
  <c r="AS38" i="89"/>
  <c r="AR38" i="89"/>
  <c r="AQ38" i="89"/>
  <c r="AP38" i="89"/>
  <c r="AO38" i="89"/>
  <c r="AN38" i="89"/>
  <c r="AM38" i="89"/>
  <c r="AL38" i="89"/>
  <c r="AK38" i="89"/>
  <c r="AI38" i="89"/>
  <c r="Q38" i="89"/>
  <c r="AZ37" i="89"/>
  <c r="AU37" i="89"/>
  <c r="AT37" i="89"/>
  <c r="AS37" i="89"/>
  <c r="AR37" i="89"/>
  <c r="AQ37" i="89"/>
  <c r="AP37" i="89"/>
  <c r="AO37" i="89"/>
  <c r="AN37" i="89"/>
  <c r="AM37" i="89"/>
  <c r="AL37" i="89"/>
  <c r="AK37" i="89"/>
  <c r="AI37" i="89"/>
  <c r="Q37" i="89"/>
  <c r="AZ36" i="89"/>
  <c r="AU36" i="89"/>
  <c r="AT36" i="89"/>
  <c r="AS36" i="89"/>
  <c r="AR36" i="89"/>
  <c r="AQ36" i="89"/>
  <c r="AP36" i="89"/>
  <c r="AO36" i="89"/>
  <c r="AN36" i="89"/>
  <c r="AM36" i="89"/>
  <c r="AL36" i="89"/>
  <c r="AK36" i="89"/>
  <c r="AI36" i="89"/>
  <c r="Q36" i="89"/>
  <c r="AZ35" i="89"/>
  <c r="AU35" i="89"/>
  <c r="AT35" i="89"/>
  <c r="AS35" i="89"/>
  <c r="AR35" i="89"/>
  <c r="AQ35" i="89"/>
  <c r="AP35" i="89"/>
  <c r="AO35" i="89"/>
  <c r="AN35" i="89"/>
  <c r="AM35" i="89"/>
  <c r="AL35" i="89"/>
  <c r="AK35" i="89"/>
  <c r="AI35" i="89"/>
  <c r="Q35" i="89"/>
  <c r="AZ34" i="89"/>
  <c r="AU34" i="89"/>
  <c r="AT34" i="89"/>
  <c r="AS34" i="89"/>
  <c r="AR34" i="89"/>
  <c r="AQ34" i="89"/>
  <c r="AP34" i="89"/>
  <c r="AO34" i="89"/>
  <c r="AN34" i="89"/>
  <c r="AM34" i="89"/>
  <c r="AL34" i="89"/>
  <c r="AK34" i="89"/>
  <c r="AI34" i="89"/>
  <c r="Q34" i="89"/>
  <c r="AZ33" i="89"/>
  <c r="AU33" i="89"/>
  <c r="AT33" i="89"/>
  <c r="AS33" i="89"/>
  <c r="AR33" i="89"/>
  <c r="AQ33" i="89"/>
  <c r="AP33" i="89"/>
  <c r="AO33" i="89"/>
  <c r="AN33" i="89"/>
  <c r="AM33" i="89"/>
  <c r="AL33" i="89"/>
  <c r="AK33" i="89"/>
  <c r="AI33" i="89"/>
  <c r="Q33" i="89"/>
  <c r="AZ32" i="89"/>
  <c r="AU32" i="89"/>
  <c r="AT32" i="89"/>
  <c r="AS32" i="89"/>
  <c r="AR32" i="89"/>
  <c r="AQ32" i="89"/>
  <c r="AP32" i="89"/>
  <c r="AO32" i="89"/>
  <c r="AN32" i="89"/>
  <c r="AM32" i="89"/>
  <c r="AL32" i="89"/>
  <c r="AK32" i="89"/>
  <c r="AI32" i="89"/>
  <c r="Q32" i="89"/>
  <c r="AZ31" i="89"/>
  <c r="AU31" i="89"/>
  <c r="AT31" i="89"/>
  <c r="AS31" i="89"/>
  <c r="AR31" i="89"/>
  <c r="AQ31" i="89"/>
  <c r="AP31" i="89"/>
  <c r="AO31" i="89"/>
  <c r="AN31" i="89"/>
  <c r="AM31" i="89"/>
  <c r="AL31" i="89"/>
  <c r="AK31" i="89"/>
  <c r="AI31" i="89"/>
  <c r="Q31" i="89"/>
  <c r="AZ30" i="89"/>
  <c r="AU30" i="89"/>
  <c r="AT30" i="89"/>
  <c r="AS30" i="89"/>
  <c r="AR30" i="89"/>
  <c r="AQ30" i="89"/>
  <c r="AP30" i="89"/>
  <c r="AO30" i="89"/>
  <c r="AN30" i="89"/>
  <c r="AM30" i="89"/>
  <c r="AL30" i="89"/>
  <c r="AK30" i="89"/>
  <c r="AI30" i="89"/>
  <c r="Q30" i="89"/>
  <c r="AY29" i="89"/>
  <c r="AU29" i="89"/>
  <c r="AT29" i="89"/>
  <c r="AS29" i="89"/>
  <c r="AR29" i="89"/>
  <c r="AQ29" i="89"/>
  <c r="AP29" i="89"/>
  <c r="AO29" i="89"/>
  <c r="AN29" i="89"/>
  <c r="AM29" i="89"/>
  <c r="AL29" i="89"/>
  <c r="AK29" i="89"/>
  <c r="AI29" i="89"/>
  <c r="Q29" i="89"/>
  <c r="Q26" i="89"/>
  <c r="AI26" i="89" s="1"/>
  <c r="AZ26" i="89" s="1"/>
  <c r="S24" i="89"/>
  <c r="AH23" i="89"/>
  <c r="AY23" i="89" s="1"/>
  <c r="AD23" i="89"/>
  <c r="AC23" i="89"/>
  <c r="AB23" i="89"/>
  <c r="AA23" i="89"/>
  <c r="Z23" i="89"/>
  <c r="Y23" i="89"/>
  <c r="X23" i="89"/>
  <c r="W23" i="89"/>
  <c r="V23" i="89"/>
  <c r="U23" i="89"/>
  <c r="T23" i="89"/>
  <c r="Q23" i="89"/>
  <c r="L23" i="89"/>
  <c r="K23" i="89"/>
  <c r="J23" i="89"/>
  <c r="I23" i="89"/>
  <c r="H23" i="89"/>
  <c r="G23" i="89"/>
  <c r="F23" i="89"/>
  <c r="E23" i="89"/>
  <c r="D23" i="89"/>
  <c r="C23" i="89"/>
  <c r="B23" i="89"/>
  <c r="AH22" i="89"/>
  <c r="AY22" i="89" s="1"/>
  <c r="AD22" i="89"/>
  <c r="AC22" i="89"/>
  <c r="AB22" i="89"/>
  <c r="AA22" i="89"/>
  <c r="Z22" i="89"/>
  <c r="Y22" i="89"/>
  <c r="X22" i="89"/>
  <c r="W22" i="89"/>
  <c r="V22" i="89"/>
  <c r="U22" i="89"/>
  <c r="T22" i="89"/>
  <c r="L22" i="89"/>
  <c r="K22" i="89"/>
  <c r="J22" i="89"/>
  <c r="I22" i="89"/>
  <c r="H22" i="89"/>
  <c r="G22" i="89"/>
  <c r="F22" i="89"/>
  <c r="E22" i="89"/>
  <c r="D22" i="89"/>
  <c r="C22" i="89"/>
  <c r="B22" i="89"/>
  <c r="AH21" i="89"/>
  <c r="AY21" i="89" s="1"/>
  <c r="AD21" i="89"/>
  <c r="AC21" i="89"/>
  <c r="AB21" i="89"/>
  <c r="AA21" i="89"/>
  <c r="Z21" i="89"/>
  <c r="Y21" i="89"/>
  <c r="X21" i="89"/>
  <c r="W21" i="89"/>
  <c r="V21" i="89"/>
  <c r="U21" i="89"/>
  <c r="T21" i="89"/>
  <c r="Q21" i="89"/>
  <c r="L21" i="89"/>
  <c r="K21" i="89"/>
  <c r="J21" i="89"/>
  <c r="I21" i="89"/>
  <c r="H21" i="89"/>
  <c r="G21" i="89"/>
  <c r="F21" i="89"/>
  <c r="E21" i="89"/>
  <c r="D21" i="89"/>
  <c r="C21" i="89"/>
  <c r="B21" i="89"/>
  <c r="AH20" i="89"/>
  <c r="AY20" i="89" s="1"/>
  <c r="AD20" i="89"/>
  <c r="AC20" i="89"/>
  <c r="AB20" i="89"/>
  <c r="AA20" i="89"/>
  <c r="Z20" i="89"/>
  <c r="Y20" i="89"/>
  <c r="X20" i="89"/>
  <c r="W20" i="89"/>
  <c r="V20" i="89"/>
  <c r="U20" i="89"/>
  <c r="T20" i="89"/>
  <c r="Q20" i="89"/>
  <c r="L20" i="89"/>
  <c r="K20" i="89"/>
  <c r="J20" i="89"/>
  <c r="I20" i="89"/>
  <c r="H20" i="89"/>
  <c r="G20" i="89"/>
  <c r="F20" i="89"/>
  <c r="E20" i="89"/>
  <c r="D20" i="89"/>
  <c r="C20" i="89"/>
  <c r="B20" i="89"/>
  <c r="AT19" i="89"/>
  <c r="AL19" i="89"/>
  <c r="AI19" i="89"/>
  <c r="AU19" i="89"/>
  <c r="AS19" i="89"/>
  <c r="AR19" i="89"/>
  <c r="AQ19" i="89"/>
  <c r="AO19" i="89"/>
  <c r="AN19" i="89"/>
  <c r="AM19" i="89"/>
  <c r="AK19" i="89"/>
  <c r="Q19" i="89"/>
  <c r="AP19" i="89"/>
  <c r="A63" i="89"/>
  <c r="AZ18" i="89"/>
  <c r="AU18" i="89"/>
  <c r="AT18" i="89"/>
  <c r="AS18" i="89"/>
  <c r="AR18" i="89"/>
  <c r="AQ18" i="89"/>
  <c r="AP18" i="89"/>
  <c r="AO18" i="89"/>
  <c r="AN18" i="89"/>
  <c r="AM18" i="89"/>
  <c r="AL18" i="89"/>
  <c r="AK18" i="89"/>
  <c r="AI18" i="89"/>
  <c r="Q18" i="89"/>
  <c r="AZ17" i="89"/>
  <c r="AU17" i="89"/>
  <c r="AT17" i="89"/>
  <c r="AS17" i="89"/>
  <c r="AR17" i="89"/>
  <c r="AQ17" i="89"/>
  <c r="AP17" i="89"/>
  <c r="AO17" i="89"/>
  <c r="AN17" i="89"/>
  <c r="AM17" i="89"/>
  <c r="AL17" i="89"/>
  <c r="AK17" i="89"/>
  <c r="AI17" i="89"/>
  <c r="Q17" i="89"/>
  <c r="AZ16" i="89"/>
  <c r="AU16" i="89"/>
  <c r="AT16" i="89"/>
  <c r="AS16" i="89"/>
  <c r="AR16" i="89"/>
  <c r="AQ16" i="89"/>
  <c r="AP16" i="89"/>
  <c r="AO16" i="89"/>
  <c r="AN16" i="89"/>
  <c r="AM16" i="89"/>
  <c r="AL16" i="89"/>
  <c r="AK16" i="89"/>
  <c r="AI16" i="89"/>
  <c r="Q16" i="89"/>
  <c r="AZ15" i="89"/>
  <c r="AU15" i="89"/>
  <c r="AT15" i="89"/>
  <c r="AS15" i="89"/>
  <c r="AR15" i="89"/>
  <c r="AQ15" i="89"/>
  <c r="AP15" i="89"/>
  <c r="AO15" i="89"/>
  <c r="AN15" i="89"/>
  <c r="AM15" i="89"/>
  <c r="AL15" i="89"/>
  <c r="AK15" i="89"/>
  <c r="AI15" i="89"/>
  <c r="Q15" i="89"/>
  <c r="AZ14" i="89"/>
  <c r="AU14" i="89"/>
  <c r="AT14" i="89"/>
  <c r="AS14" i="89"/>
  <c r="AR14" i="89"/>
  <c r="AQ14" i="89"/>
  <c r="AP14" i="89"/>
  <c r="AO14" i="89"/>
  <c r="AN14" i="89"/>
  <c r="AM14" i="89"/>
  <c r="AL14" i="89"/>
  <c r="AK14" i="89"/>
  <c r="AI14" i="89"/>
  <c r="Q14" i="89"/>
  <c r="AZ13" i="89"/>
  <c r="AU13" i="89"/>
  <c r="AT13" i="89"/>
  <c r="AS13" i="89"/>
  <c r="AR13" i="89"/>
  <c r="AQ13" i="89"/>
  <c r="AP13" i="89"/>
  <c r="AO13" i="89"/>
  <c r="AN13" i="89"/>
  <c r="AM13" i="89"/>
  <c r="AL13" i="89"/>
  <c r="AK13" i="89"/>
  <c r="AI13" i="89"/>
  <c r="Q13" i="89"/>
  <c r="AZ12" i="89"/>
  <c r="AU12" i="89"/>
  <c r="AT12" i="89"/>
  <c r="AS12" i="89"/>
  <c r="AR12" i="89"/>
  <c r="AQ12" i="89"/>
  <c r="AP12" i="89"/>
  <c r="AO12" i="89"/>
  <c r="AN12" i="89"/>
  <c r="AM12" i="89"/>
  <c r="AL12" i="89"/>
  <c r="AK12" i="89"/>
  <c r="AI12" i="89"/>
  <c r="Q12" i="89"/>
  <c r="AZ11" i="89"/>
  <c r="AU11" i="89"/>
  <c r="AT11" i="89"/>
  <c r="AS11" i="89"/>
  <c r="AR11" i="89"/>
  <c r="AQ11" i="89"/>
  <c r="AP11" i="89"/>
  <c r="AO11" i="89"/>
  <c r="AN11" i="89"/>
  <c r="AM11" i="89"/>
  <c r="AL11" i="89"/>
  <c r="AK11" i="89"/>
  <c r="AI11" i="89"/>
  <c r="Q11" i="89"/>
  <c r="AZ10" i="89"/>
  <c r="AU10" i="89"/>
  <c r="AT10" i="89"/>
  <c r="AS10" i="89"/>
  <c r="AR10" i="89"/>
  <c r="AQ10" i="89"/>
  <c r="AP10" i="89"/>
  <c r="AO10" i="89"/>
  <c r="AN10" i="89"/>
  <c r="AM10" i="89"/>
  <c r="AL10" i="89"/>
  <c r="AK10" i="89"/>
  <c r="AI10" i="89"/>
  <c r="Q10" i="89"/>
  <c r="AZ9" i="89"/>
  <c r="AU9" i="89"/>
  <c r="AT9" i="89"/>
  <c r="AS9" i="89"/>
  <c r="AR9" i="89"/>
  <c r="AQ9" i="89"/>
  <c r="AP9" i="89"/>
  <c r="AO9" i="89"/>
  <c r="AN9" i="89"/>
  <c r="AM9" i="89"/>
  <c r="AL9" i="89"/>
  <c r="AK9" i="89"/>
  <c r="AI9" i="89"/>
  <c r="Q9" i="89"/>
  <c r="AZ8" i="89"/>
  <c r="AU8" i="89"/>
  <c r="AT8" i="89"/>
  <c r="AS8" i="89"/>
  <c r="AR8" i="89"/>
  <c r="AQ8" i="89"/>
  <c r="AP8" i="89"/>
  <c r="AO8" i="89"/>
  <c r="AN8" i="89"/>
  <c r="AM8" i="89"/>
  <c r="AL8" i="89"/>
  <c r="AK8" i="89"/>
  <c r="AI8" i="89"/>
  <c r="Q8" i="89"/>
  <c r="AY7" i="89"/>
  <c r="AU7" i="89"/>
  <c r="AT7" i="89"/>
  <c r="AS7" i="89"/>
  <c r="AR7" i="89"/>
  <c r="AQ7" i="89"/>
  <c r="AP7" i="89"/>
  <c r="AO7" i="89"/>
  <c r="AN7" i="89"/>
  <c r="AM7" i="89"/>
  <c r="AL7" i="89"/>
  <c r="AK7" i="89"/>
  <c r="AI7" i="89"/>
  <c r="Q7" i="89"/>
  <c r="AH67" i="88"/>
  <c r="AY67" i="88" s="1"/>
  <c r="AD67" i="88"/>
  <c r="AC67" i="88"/>
  <c r="AB67" i="88"/>
  <c r="AA67" i="88"/>
  <c r="Z67" i="88"/>
  <c r="Y67" i="88"/>
  <c r="X67" i="88"/>
  <c r="W67" i="88"/>
  <c r="V67" i="88"/>
  <c r="U67" i="88"/>
  <c r="T67" i="88"/>
  <c r="Q67" i="88"/>
  <c r="L67" i="88"/>
  <c r="K67" i="88"/>
  <c r="J67" i="88"/>
  <c r="I67" i="88"/>
  <c r="H67" i="88"/>
  <c r="G67" i="88"/>
  <c r="F67" i="88"/>
  <c r="E67" i="88"/>
  <c r="D67" i="88"/>
  <c r="C67" i="88"/>
  <c r="B67" i="88"/>
  <c r="AH66" i="88"/>
  <c r="AY66" i="88" s="1"/>
  <c r="AD66" i="88"/>
  <c r="AC66" i="88"/>
  <c r="AB66" i="88"/>
  <c r="AA66" i="88"/>
  <c r="Z66" i="88"/>
  <c r="Y66" i="88"/>
  <c r="X66" i="88"/>
  <c r="W66" i="88"/>
  <c r="V66" i="88"/>
  <c r="U66" i="88"/>
  <c r="T66" i="88"/>
  <c r="Q66" i="88"/>
  <c r="L66" i="88"/>
  <c r="K66" i="88"/>
  <c r="J66" i="88"/>
  <c r="I66" i="88"/>
  <c r="H66" i="88"/>
  <c r="G66" i="88"/>
  <c r="F66" i="88"/>
  <c r="E66" i="88"/>
  <c r="D66" i="88"/>
  <c r="C66" i="88"/>
  <c r="B66" i="88"/>
  <c r="AH65" i="88"/>
  <c r="AY65" i="88" s="1"/>
  <c r="AD65" i="88"/>
  <c r="AC65" i="88"/>
  <c r="AB65" i="88"/>
  <c r="AA65" i="88"/>
  <c r="Z65" i="88"/>
  <c r="Y65" i="88"/>
  <c r="X65" i="88"/>
  <c r="W65" i="88"/>
  <c r="V65" i="88"/>
  <c r="U65" i="88"/>
  <c r="T65" i="88"/>
  <c r="Q65" i="88"/>
  <c r="L65" i="88"/>
  <c r="K65" i="88"/>
  <c r="J65" i="88"/>
  <c r="I65" i="88"/>
  <c r="H65" i="88"/>
  <c r="G65" i="88"/>
  <c r="F65" i="88"/>
  <c r="E65" i="88"/>
  <c r="D65" i="88"/>
  <c r="C65" i="88"/>
  <c r="B65" i="88"/>
  <c r="AH64" i="88"/>
  <c r="AY64" i="88" s="1"/>
  <c r="AD64" i="88"/>
  <c r="AC64" i="88"/>
  <c r="AB64" i="88"/>
  <c r="AA64" i="88"/>
  <c r="Z64" i="88"/>
  <c r="Y64" i="88"/>
  <c r="X64" i="88"/>
  <c r="W64" i="88"/>
  <c r="V64" i="88"/>
  <c r="U64" i="88"/>
  <c r="T64" i="88"/>
  <c r="Q64" i="88"/>
  <c r="L64" i="88"/>
  <c r="K64" i="88"/>
  <c r="J64" i="88"/>
  <c r="I64" i="88"/>
  <c r="H64" i="88"/>
  <c r="G64" i="88"/>
  <c r="F64" i="88"/>
  <c r="E64" i="88"/>
  <c r="D64" i="88"/>
  <c r="C64" i="88"/>
  <c r="B64" i="88"/>
  <c r="AY63" i="88"/>
  <c r="AT63" i="88"/>
  <c r="AO63" i="88"/>
  <c r="AL63" i="88"/>
  <c r="AI63" i="88"/>
  <c r="AU63" i="88"/>
  <c r="AR63" i="88"/>
  <c r="AP63" i="88"/>
  <c r="AN63" i="88"/>
  <c r="AM63" i="88"/>
  <c r="AK63" i="88"/>
  <c r="A63" i="88"/>
  <c r="AU62" i="88"/>
  <c r="AT62" i="88"/>
  <c r="AS62" i="88"/>
  <c r="AR62" i="88"/>
  <c r="AQ62" i="88"/>
  <c r="AP62" i="88"/>
  <c r="AO62" i="88"/>
  <c r="AN62" i="88"/>
  <c r="AM62" i="88"/>
  <c r="AL62" i="88"/>
  <c r="AK62" i="88"/>
  <c r="Q62" i="88"/>
  <c r="AU61" i="88"/>
  <c r="AT61" i="88"/>
  <c r="AS61" i="88"/>
  <c r="AR61" i="88"/>
  <c r="AQ61" i="88"/>
  <c r="AP61" i="88"/>
  <c r="AO61" i="88"/>
  <c r="AN61" i="88"/>
  <c r="AM61" i="88"/>
  <c r="AL61" i="88"/>
  <c r="AK61" i="88"/>
  <c r="Q61" i="88"/>
  <c r="AZ60" i="88"/>
  <c r="AU60" i="88"/>
  <c r="AT60" i="88"/>
  <c r="AS60" i="88"/>
  <c r="AR60" i="88"/>
  <c r="AQ60" i="88"/>
  <c r="AP60" i="88"/>
  <c r="AO60" i="88"/>
  <c r="AN60" i="88"/>
  <c r="AM60" i="88"/>
  <c r="AL60" i="88"/>
  <c r="AK60" i="88"/>
  <c r="Q60" i="88"/>
  <c r="AZ59" i="88"/>
  <c r="AU59" i="88"/>
  <c r="AT59" i="88"/>
  <c r="AS59" i="88"/>
  <c r="AR59" i="88"/>
  <c r="AQ59" i="88"/>
  <c r="AP59" i="88"/>
  <c r="AO59" i="88"/>
  <c r="AN59" i="88"/>
  <c r="AM59" i="88"/>
  <c r="AL59" i="88"/>
  <c r="AK59" i="88"/>
  <c r="Q59" i="88"/>
  <c r="AZ58" i="88"/>
  <c r="AU58" i="88"/>
  <c r="AT58" i="88"/>
  <c r="AS58" i="88"/>
  <c r="AR58" i="88"/>
  <c r="AQ58" i="88"/>
  <c r="AP58" i="88"/>
  <c r="AO58" i="88"/>
  <c r="AN58" i="88"/>
  <c r="AM58" i="88"/>
  <c r="AL58" i="88"/>
  <c r="AK58" i="88"/>
  <c r="Q58" i="88"/>
  <c r="AZ57" i="88"/>
  <c r="AU57" i="88"/>
  <c r="AT57" i="88"/>
  <c r="AS57" i="88"/>
  <c r="AR57" i="88"/>
  <c r="AQ57" i="88"/>
  <c r="AP57" i="88"/>
  <c r="AO57" i="88"/>
  <c r="AN57" i="88"/>
  <c r="AM57" i="88"/>
  <c r="AL57" i="88"/>
  <c r="AK57" i="88"/>
  <c r="Q57" i="88"/>
  <c r="AZ56" i="88"/>
  <c r="AU56" i="88"/>
  <c r="AT56" i="88"/>
  <c r="AS56" i="88"/>
  <c r="AR56" i="88"/>
  <c r="AQ56" i="88"/>
  <c r="AP56" i="88"/>
  <c r="AO56" i="88"/>
  <c r="AN56" i="88"/>
  <c r="AM56" i="88"/>
  <c r="AL56" i="88"/>
  <c r="AK56" i="88"/>
  <c r="Q56" i="88"/>
  <c r="AZ55" i="88"/>
  <c r="AU55" i="88"/>
  <c r="AT55" i="88"/>
  <c r="AS55" i="88"/>
  <c r="AR55" i="88"/>
  <c r="AQ55" i="88"/>
  <c r="AP55" i="88"/>
  <c r="AO55" i="88"/>
  <c r="AN55" i="88"/>
  <c r="AM55" i="88"/>
  <c r="AL55" i="88"/>
  <c r="AK55" i="88"/>
  <c r="Q55" i="88"/>
  <c r="AZ54" i="88"/>
  <c r="AU54" i="88"/>
  <c r="AT54" i="88"/>
  <c r="AS54" i="88"/>
  <c r="AR54" i="88"/>
  <c r="AQ54" i="88"/>
  <c r="AP54" i="88"/>
  <c r="AO54" i="88"/>
  <c r="AN54" i="88"/>
  <c r="AM54" i="88"/>
  <c r="AL54" i="88"/>
  <c r="AK54" i="88"/>
  <c r="Q54" i="88"/>
  <c r="AZ53" i="88"/>
  <c r="AU53" i="88"/>
  <c r="AT53" i="88"/>
  <c r="AS53" i="88"/>
  <c r="AR53" i="88"/>
  <c r="AQ53" i="88"/>
  <c r="AP53" i="88"/>
  <c r="AO53" i="88"/>
  <c r="AN53" i="88"/>
  <c r="AM53" i="88"/>
  <c r="AL53" i="88"/>
  <c r="AK53" i="88"/>
  <c r="Q53" i="88"/>
  <c r="AZ52" i="88"/>
  <c r="AU52" i="88"/>
  <c r="AT52" i="88"/>
  <c r="AS52" i="88"/>
  <c r="AR52" i="88"/>
  <c r="AQ52" i="88"/>
  <c r="AP52" i="88"/>
  <c r="AO52" i="88"/>
  <c r="AN52" i="88"/>
  <c r="AM52" i="88"/>
  <c r="AL52" i="88"/>
  <c r="AK52" i="88"/>
  <c r="Q52" i="88"/>
  <c r="AY51" i="88"/>
  <c r="AU51" i="88"/>
  <c r="AT51" i="88"/>
  <c r="AS51" i="88"/>
  <c r="AR51" i="88"/>
  <c r="AQ51" i="88"/>
  <c r="AP51" i="88"/>
  <c r="AO51" i="88"/>
  <c r="AN51" i="88"/>
  <c r="AM51" i="88"/>
  <c r="AL51" i="88"/>
  <c r="AK51" i="88"/>
  <c r="Q51" i="88"/>
  <c r="AZ48" i="88"/>
  <c r="AI45" i="88"/>
  <c r="AD45" i="88"/>
  <c r="AC45" i="88"/>
  <c r="AB45" i="88"/>
  <c r="AA45" i="88"/>
  <c r="Z45" i="88"/>
  <c r="Y45" i="88"/>
  <c r="X45" i="88"/>
  <c r="W45" i="88"/>
  <c r="V45" i="88"/>
  <c r="U45" i="88"/>
  <c r="T45" i="88"/>
  <c r="Q45" i="88"/>
  <c r="L45" i="88"/>
  <c r="K45" i="88"/>
  <c r="J45" i="88"/>
  <c r="I45" i="88"/>
  <c r="H45" i="88"/>
  <c r="G45" i="88"/>
  <c r="F45" i="88"/>
  <c r="E45" i="88"/>
  <c r="D45" i="88"/>
  <c r="C45" i="88"/>
  <c r="B45" i="88"/>
  <c r="AI44" i="88"/>
  <c r="AD44" i="88"/>
  <c r="AC44" i="88"/>
  <c r="AB44" i="88"/>
  <c r="AA44" i="88"/>
  <c r="Z44" i="88"/>
  <c r="Y44" i="88"/>
  <c r="X44" i="88"/>
  <c r="W44" i="88"/>
  <c r="V44" i="88"/>
  <c r="U44" i="88"/>
  <c r="T44" i="88"/>
  <c r="Q44" i="88"/>
  <c r="L44" i="88"/>
  <c r="K44" i="88"/>
  <c r="J44" i="88"/>
  <c r="I44" i="88"/>
  <c r="H44" i="88"/>
  <c r="G44" i="88"/>
  <c r="F44" i="88"/>
  <c r="E44" i="88"/>
  <c r="D44" i="88"/>
  <c r="C44" i="88"/>
  <c r="B44" i="88"/>
  <c r="AI43" i="88"/>
  <c r="AD43" i="88"/>
  <c r="AC43" i="88"/>
  <c r="AB43" i="88"/>
  <c r="AA43" i="88"/>
  <c r="Z43" i="88"/>
  <c r="Y43" i="88"/>
  <c r="X43" i="88"/>
  <c r="W43" i="88"/>
  <c r="V43" i="88"/>
  <c r="U43" i="88"/>
  <c r="T43" i="88"/>
  <c r="Q43" i="88"/>
  <c r="L43" i="88"/>
  <c r="K43" i="88"/>
  <c r="J43" i="88"/>
  <c r="I43" i="88"/>
  <c r="H43" i="88"/>
  <c r="G43" i="88"/>
  <c r="F43" i="88"/>
  <c r="E43" i="88"/>
  <c r="D43" i="88"/>
  <c r="C43" i="88"/>
  <c r="B43" i="88"/>
  <c r="AI42" i="88"/>
  <c r="AD42" i="88"/>
  <c r="AC42" i="88"/>
  <c r="AB42" i="88"/>
  <c r="AA42" i="88"/>
  <c r="Z42" i="88"/>
  <c r="Y42" i="88"/>
  <c r="X42" i="88"/>
  <c r="W42" i="88"/>
  <c r="V42" i="88"/>
  <c r="U42" i="88"/>
  <c r="T42" i="88"/>
  <c r="L42" i="88"/>
  <c r="K42" i="88"/>
  <c r="J42" i="88"/>
  <c r="I42" i="88"/>
  <c r="H42" i="88"/>
  <c r="G42" i="88"/>
  <c r="F42" i="88"/>
  <c r="E42" i="88"/>
  <c r="D42" i="88"/>
  <c r="C42" i="88"/>
  <c r="B42" i="88"/>
  <c r="AT41" i="88"/>
  <c r="AL41" i="88"/>
  <c r="AU41" i="88"/>
  <c r="AN41" i="88"/>
  <c r="AM41" i="88"/>
  <c r="AK41" i="88"/>
  <c r="AQ41" i="88"/>
  <c r="AP41" i="88"/>
  <c r="A41" i="88"/>
  <c r="AZ40" i="88"/>
  <c r="AU40" i="88"/>
  <c r="AT40" i="88"/>
  <c r="AS40" i="88"/>
  <c r="AR40" i="88"/>
  <c r="AQ40" i="88"/>
  <c r="AP40" i="88"/>
  <c r="AO40" i="88"/>
  <c r="AN40" i="88"/>
  <c r="AM40" i="88"/>
  <c r="AL40" i="88"/>
  <c r="AK40" i="88"/>
  <c r="Q40" i="88"/>
  <c r="AZ39" i="88"/>
  <c r="AU39" i="88"/>
  <c r="AT39" i="88"/>
  <c r="AS39" i="88"/>
  <c r="AR39" i="88"/>
  <c r="AQ39" i="88"/>
  <c r="AP39" i="88"/>
  <c r="AO39" i="88"/>
  <c r="AN39" i="88"/>
  <c r="AM39" i="88"/>
  <c r="AL39" i="88"/>
  <c r="AK39" i="88"/>
  <c r="Q39" i="88"/>
  <c r="AZ38" i="88"/>
  <c r="AU38" i="88"/>
  <c r="AT38" i="88"/>
  <c r="AS38" i="88"/>
  <c r="AR38" i="88"/>
  <c r="AQ38" i="88"/>
  <c r="AP38" i="88"/>
  <c r="AO38" i="88"/>
  <c r="AN38" i="88"/>
  <c r="AM38" i="88"/>
  <c r="AL38" i="88"/>
  <c r="AK38" i="88"/>
  <c r="Q38" i="88"/>
  <c r="AZ37" i="88"/>
  <c r="AU37" i="88"/>
  <c r="AT37" i="88"/>
  <c r="AS37" i="88"/>
  <c r="AR37" i="88"/>
  <c r="AQ37" i="88"/>
  <c r="AP37" i="88"/>
  <c r="AO37" i="88"/>
  <c r="AN37" i="88"/>
  <c r="AM37" i="88"/>
  <c r="AL37" i="88"/>
  <c r="AK37" i="88"/>
  <c r="Q37" i="88"/>
  <c r="AZ36" i="88"/>
  <c r="AU36" i="88"/>
  <c r="AT36" i="88"/>
  <c r="AS36" i="88"/>
  <c r="AR36" i="88"/>
  <c r="AQ36" i="88"/>
  <c r="AP36" i="88"/>
  <c r="AO36" i="88"/>
  <c r="AN36" i="88"/>
  <c r="AM36" i="88"/>
  <c r="AL36" i="88"/>
  <c r="AK36" i="88"/>
  <c r="Q36" i="88"/>
  <c r="AZ35" i="88"/>
  <c r="AU35" i="88"/>
  <c r="AT35" i="88"/>
  <c r="AS35" i="88"/>
  <c r="AR35" i="88"/>
  <c r="AQ35" i="88"/>
  <c r="AP35" i="88"/>
  <c r="AO35" i="88"/>
  <c r="AN35" i="88"/>
  <c r="AM35" i="88"/>
  <c r="AL35" i="88"/>
  <c r="AK35" i="88"/>
  <c r="Q35" i="88"/>
  <c r="AZ34" i="88"/>
  <c r="AU34" i="88"/>
  <c r="AT34" i="88"/>
  <c r="AS34" i="88"/>
  <c r="AR34" i="88"/>
  <c r="AQ34" i="88"/>
  <c r="AP34" i="88"/>
  <c r="AO34" i="88"/>
  <c r="AN34" i="88"/>
  <c r="AM34" i="88"/>
  <c r="AL34" i="88"/>
  <c r="AK34" i="88"/>
  <c r="Q34" i="88"/>
  <c r="AZ33" i="88"/>
  <c r="AU33" i="88"/>
  <c r="AT33" i="88"/>
  <c r="AS33" i="88"/>
  <c r="AR33" i="88"/>
  <c r="AQ33" i="88"/>
  <c r="AP33" i="88"/>
  <c r="AO33" i="88"/>
  <c r="AN33" i="88"/>
  <c r="AM33" i="88"/>
  <c r="AL33" i="88"/>
  <c r="AK33" i="88"/>
  <c r="Q33" i="88"/>
  <c r="AZ32" i="88"/>
  <c r="AU32" i="88"/>
  <c r="AT32" i="88"/>
  <c r="AS32" i="88"/>
  <c r="AR32" i="88"/>
  <c r="AQ32" i="88"/>
  <c r="AP32" i="88"/>
  <c r="AO32" i="88"/>
  <c r="AN32" i="88"/>
  <c r="AM32" i="88"/>
  <c r="AL32" i="88"/>
  <c r="AK32" i="88"/>
  <c r="Q32" i="88"/>
  <c r="AZ31" i="88"/>
  <c r="AU31" i="88"/>
  <c r="AT31" i="88"/>
  <c r="AS31" i="88"/>
  <c r="AR31" i="88"/>
  <c r="AQ31" i="88"/>
  <c r="AP31" i="88"/>
  <c r="AO31" i="88"/>
  <c r="AN31" i="88"/>
  <c r="AM31" i="88"/>
  <c r="AL31" i="88"/>
  <c r="AK31" i="88"/>
  <c r="Q31" i="88"/>
  <c r="AZ30" i="88"/>
  <c r="AU30" i="88"/>
  <c r="AT30" i="88"/>
  <c r="AS30" i="88"/>
  <c r="AR30" i="88"/>
  <c r="AQ30" i="88"/>
  <c r="AP30" i="88"/>
  <c r="AO30" i="88"/>
  <c r="AN30" i="88"/>
  <c r="AM30" i="88"/>
  <c r="AL30" i="88"/>
  <c r="AK30" i="88"/>
  <c r="Q30" i="88"/>
  <c r="AY29" i="88"/>
  <c r="AU29" i="88"/>
  <c r="AT29" i="88"/>
  <c r="AS29" i="88"/>
  <c r="AR29" i="88"/>
  <c r="AQ29" i="88"/>
  <c r="AP29" i="88"/>
  <c r="AO29" i="88"/>
  <c r="AN29" i="88"/>
  <c r="AM29" i="88"/>
  <c r="AL29" i="88"/>
  <c r="AK29" i="88"/>
  <c r="Q29" i="88"/>
  <c r="AZ26" i="88"/>
  <c r="AH23" i="88"/>
  <c r="AY23" i="88" s="1"/>
  <c r="AD23" i="88"/>
  <c r="AC23" i="88"/>
  <c r="AB23" i="88"/>
  <c r="AA23" i="88"/>
  <c r="Z23" i="88"/>
  <c r="Y23" i="88"/>
  <c r="X23" i="88"/>
  <c r="W23" i="88"/>
  <c r="V23" i="88"/>
  <c r="U23" i="88"/>
  <c r="T23" i="88"/>
  <c r="P23" i="88"/>
  <c r="L23" i="88"/>
  <c r="K23" i="88"/>
  <c r="J23" i="88"/>
  <c r="I23" i="88"/>
  <c r="H23" i="88"/>
  <c r="G23" i="88"/>
  <c r="F23" i="88"/>
  <c r="E23" i="88"/>
  <c r="D23" i="88"/>
  <c r="C23" i="88"/>
  <c r="B23" i="88"/>
  <c r="AH22" i="88"/>
  <c r="AY22" i="88" s="1"/>
  <c r="AD22" i="88"/>
  <c r="AC22" i="88"/>
  <c r="AB22" i="88"/>
  <c r="AA22" i="88"/>
  <c r="Z22" i="88"/>
  <c r="Y22" i="88"/>
  <c r="X22" i="88"/>
  <c r="W22" i="88"/>
  <c r="V22" i="88"/>
  <c r="U22" i="88"/>
  <c r="T22" i="88"/>
  <c r="P22" i="88"/>
  <c r="L22" i="88"/>
  <c r="K22" i="88"/>
  <c r="J22" i="88"/>
  <c r="I22" i="88"/>
  <c r="H22" i="88"/>
  <c r="G22" i="88"/>
  <c r="F22" i="88"/>
  <c r="E22" i="88"/>
  <c r="D22" i="88"/>
  <c r="C22" i="88"/>
  <c r="B22" i="88"/>
  <c r="AH21" i="88"/>
  <c r="AY21" i="88" s="1"/>
  <c r="AD21" i="88"/>
  <c r="AC21" i="88"/>
  <c r="AB21" i="88"/>
  <c r="AA21" i="88"/>
  <c r="Z21" i="88"/>
  <c r="Y21" i="88"/>
  <c r="X21" i="88"/>
  <c r="W21" i="88"/>
  <c r="V21" i="88"/>
  <c r="U21" i="88"/>
  <c r="T21" i="88"/>
  <c r="P21" i="88"/>
  <c r="L21" i="88"/>
  <c r="K21" i="88"/>
  <c r="J21" i="88"/>
  <c r="I21" i="88"/>
  <c r="H21" i="88"/>
  <c r="G21" i="88"/>
  <c r="F21" i="88"/>
  <c r="E21" i="88"/>
  <c r="D21" i="88"/>
  <c r="C21" i="88"/>
  <c r="B21" i="88"/>
  <c r="AH20" i="88"/>
  <c r="AY20" i="88" s="1"/>
  <c r="AD20" i="88"/>
  <c r="AC20" i="88"/>
  <c r="AB20" i="88"/>
  <c r="AA20" i="88"/>
  <c r="Z20" i="88"/>
  <c r="Y20" i="88"/>
  <c r="X20" i="88"/>
  <c r="W20" i="88"/>
  <c r="V20" i="88"/>
  <c r="U20" i="88"/>
  <c r="T20" i="88"/>
  <c r="P20" i="88"/>
  <c r="L20" i="88"/>
  <c r="K20" i="88"/>
  <c r="J20" i="88"/>
  <c r="I20" i="88"/>
  <c r="H20" i="88"/>
  <c r="G20" i="88"/>
  <c r="F20" i="88"/>
  <c r="E20" i="88"/>
  <c r="D20" i="88"/>
  <c r="C20" i="88"/>
  <c r="B20" i="88"/>
  <c r="AU19" i="88"/>
  <c r="AT19" i="88"/>
  <c r="AM19" i="88"/>
  <c r="AL19" i="88"/>
  <c r="AS19" i="88"/>
  <c r="AR19" i="88"/>
  <c r="AN19" i="88"/>
  <c r="AZ18" i="88"/>
  <c r="AU18" i="88"/>
  <c r="AT18" i="88"/>
  <c r="AS18" i="88"/>
  <c r="AR18" i="88"/>
  <c r="AQ18" i="88"/>
  <c r="AP18" i="88"/>
  <c r="AO18" i="88"/>
  <c r="AN18" i="88"/>
  <c r="AM18" i="88"/>
  <c r="AL18" i="88"/>
  <c r="AK18" i="88"/>
  <c r="AI18" i="88"/>
  <c r="Q18" i="88"/>
  <c r="AZ17" i="88"/>
  <c r="AU17" i="88"/>
  <c r="AT17" i="88"/>
  <c r="AS17" i="88"/>
  <c r="AR17" i="88"/>
  <c r="AQ17" i="88"/>
  <c r="AP17" i="88"/>
  <c r="AO17" i="88"/>
  <c r="AN17" i="88"/>
  <c r="AM17" i="88"/>
  <c r="AL17" i="88"/>
  <c r="AK17" i="88"/>
  <c r="AI17" i="88"/>
  <c r="Q17" i="88"/>
  <c r="AZ16" i="88"/>
  <c r="AU16" i="88"/>
  <c r="AT16" i="88"/>
  <c r="AS16" i="88"/>
  <c r="AR16" i="88"/>
  <c r="AQ16" i="88"/>
  <c r="AP16" i="88"/>
  <c r="AO16" i="88"/>
  <c r="AN16" i="88"/>
  <c r="AM16" i="88"/>
  <c r="AL16" i="88"/>
  <c r="AK16" i="88"/>
  <c r="AI16" i="88"/>
  <c r="Q16" i="88"/>
  <c r="AZ15" i="88"/>
  <c r="AU15" i="88"/>
  <c r="AT15" i="88"/>
  <c r="AS15" i="88"/>
  <c r="AR15" i="88"/>
  <c r="AQ15" i="88"/>
  <c r="AP15" i="88"/>
  <c r="AO15" i="88"/>
  <c r="AN15" i="88"/>
  <c r="AM15" i="88"/>
  <c r="AL15" i="88"/>
  <c r="AK15" i="88"/>
  <c r="AI15" i="88"/>
  <c r="Q15" i="88"/>
  <c r="AZ14" i="88"/>
  <c r="AU14" i="88"/>
  <c r="AT14" i="88"/>
  <c r="AS14" i="88"/>
  <c r="AR14" i="88"/>
  <c r="AQ14" i="88"/>
  <c r="AP14" i="88"/>
  <c r="AO14" i="88"/>
  <c r="AN14" i="88"/>
  <c r="AM14" i="88"/>
  <c r="AL14" i="88"/>
  <c r="AK14" i="88"/>
  <c r="AI14" i="88"/>
  <c r="Q14" i="88"/>
  <c r="AZ13" i="88"/>
  <c r="AU13" i="88"/>
  <c r="AT13" i="88"/>
  <c r="AS13" i="88"/>
  <c r="AR13" i="88"/>
  <c r="AQ13" i="88"/>
  <c r="AP13" i="88"/>
  <c r="AO13" i="88"/>
  <c r="AN13" i="88"/>
  <c r="AM13" i="88"/>
  <c r="AL13" i="88"/>
  <c r="AK13" i="88"/>
  <c r="AI13" i="88"/>
  <c r="Q13" i="88"/>
  <c r="AZ12" i="88"/>
  <c r="AU12" i="88"/>
  <c r="AT12" i="88"/>
  <c r="AS12" i="88"/>
  <c r="AR12" i="88"/>
  <c r="AQ12" i="88"/>
  <c r="AP12" i="88"/>
  <c r="AO12" i="88"/>
  <c r="AN12" i="88"/>
  <c r="AM12" i="88"/>
  <c r="AL12" i="88"/>
  <c r="AK12" i="88"/>
  <c r="AI12" i="88"/>
  <c r="Q12" i="88"/>
  <c r="AZ11" i="88"/>
  <c r="AU11" i="88"/>
  <c r="AT11" i="88"/>
  <c r="AS11" i="88"/>
  <c r="AR11" i="88"/>
  <c r="AQ11" i="88"/>
  <c r="AP11" i="88"/>
  <c r="AO11" i="88"/>
  <c r="AN11" i="88"/>
  <c r="AM11" i="88"/>
  <c r="AL11" i="88"/>
  <c r="AK11" i="88"/>
  <c r="AI11" i="88"/>
  <c r="Q11" i="88"/>
  <c r="AZ10" i="88"/>
  <c r="AU10" i="88"/>
  <c r="AT10" i="88"/>
  <c r="AS10" i="88"/>
  <c r="AR10" i="88"/>
  <c r="AQ10" i="88"/>
  <c r="AP10" i="88"/>
  <c r="AO10" i="88"/>
  <c r="AN10" i="88"/>
  <c r="AM10" i="88"/>
  <c r="AL10" i="88"/>
  <c r="AK10" i="88"/>
  <c r="AI10" i="88"/>
  <c r="Q10" i="88"/>
  <c r="AZ9" i="88"/>
  <c r="AU9" i="88"/>
  <c r="AT9" i="88"/>
  <c r="AS9" i="88"/>
  <c r="AR9" i="88"/>
  <c r="AQ9" i="88"/>
  <c r="AP9" i="88"/>
  <c r="AO9" i="88"/>
  <c r="AN9" i="88"/>
  <c r="AM9" i="88"/>
  <c r="AL9" i="88"/>
  <c r="AK9" i="88"/>
  <c r="AI9" i="88"/>
  <c r="Q9" i="88"/>
  <c r="AZ8" i="88"/>
  <c r="AU8" i="88"/>
  <c r="AT8" i="88"/>
  <c r="AS8" i="88"/>
  <c r="AR8" i="88"/>
  <c r="AQ8" i="88"/>
  <c r="AP8" i="88"/>
  <c r="AO8" i="88"/>
  <c r="AN8" i="88"/>
  <c r="AM8" i="88"/>
  <c r="AL8" i="88"/>
  <c r="AK8" i="88"/>
  <c r="AI8" i="88"/>
  <c r="Q8" i="88"/>
  <c r="AY7" i="88"/>
  <c r="AU7" i="88"/>
  <c r="AT7" i="88"/>
  <c r="AS7" i="88"/>
  <c r="AR7" i="88"/>
  <c r="AQ7" i="88"/>
  <c r="AP7" i="88"/>
  <c r="AO7" i="88"/>
  <c r="AN7" i="88"/>
  <c r="AM7" i="88"/>
  <c r="AL7" i="88"/>
  <c r="AK7" i="88"/>
  <c r="AI7" i="88"/>
  <c r="Q7" i="88"/>
  <c r="U34" i="87"/>
  <c r="T34" i="87"/>
  <c r="F34" i="87"/>
  <c r="E34" i="87"/>
  <c r="D34" i="87"/>
  <c r="C34" i="87"/>
  <c r="B34" i="87"/>
  <c r="U32" i="87"/>
  <c r="T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Q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Q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AR23" i="89" l="1"/>
  <c r="AM23" i="89"/>
  <c r="AU23" i="89"/>
  <c r="Q67" i="89"/>
  <c r="AY67" i="89"/>
  <c r="AR22" i="89"/>
  <c r="AQ65" i="89"/>
  <c r="AI23" i="89"/>
  <c r="AM43" i="88"/>
  <c r="AU43" i="88"/>
  <c r="AI45" i="89"/>
  <c r="AZ40" i="89"/>
  <c r="Q45" i="89"/>
  <c r="AZ62" i="88"/>
  <c r="AI67" i="88"/>
  <c r="AI23" i="88"/>
  <c r="Q23" i="88"/>
  <c r="AZ61" i="88"/>
  <c r="Q44" i="89"/>
  <c r="AI22" i="89"/>
  <c r="AI44" i="89"/>
  <c r="AI66" i="88"/>
  <c r="AQ65" i="88"/>
  <c r="AI22" i="88"/>
  <c r="Q22" i="88"/>
  <c r="E33" i="87"/>
  <c r="M33" i="87"/>
  <c r="P11" i="87"/>
  <c r="AO42" i="88"/>
  <c r="AP66" i="88"/>
  <c r="AN20" i="89"/>
  <c r="AP43" i="89"/>
  <c r="AI43" i="89"/>
  <c r="Q22" i="89"/>
  <c r="AI21" i="88"/>
  <c r="Q43" i="89"/>
  <c r="AI65" i="88"/>
  <c r="Q21" i="88"/>
  <c r="Q65" i="89"/>
  <c r="AI21" i="89"/>
  <c r="AM20" i="88"/>
  <c r="AP42" i="89"/>
  <c r="AL44" i="89"/>
  <c r="AT44" i="89"/>
  <c r="AM22" i="88"/>
  <c r="AU22" i="88"/>
  <c r="AK23" i="89"/>
  <c r="AM42" i="89"/>
  <c r="AU42" i="89"/>
  <c r="AQ44" i="89"/>
  <c r="AL66" i="89"/>
  <c r="AT66" i="89"/>
  <c r="AK67" i="89"/>
  <c r="AS67" i="89"/>
  <c r="AO64" i="88"/>
  <c r="AR67" i="89"/>
  <c r="AR42" i="88"/>
  <c r="AK23" i="88"/>
  <c r="AM64" i="88"/>
  <c r="AU64" i="88"/>
  <c r="AL65" i="88"/>
  <c r="AT65" i="88"/>
  <c r="AR67" i="88"/>
  <c r="AK20" i="88"/>
  <c r="AS20" i="88"/>
  <c r="G33" i="87"/>
  <c r="O33" i="87"/>
  <c r="AR23" i="88"/>
  <c r="AS42" i="88"/>
  <c r="AU45" i="88"/>
  <c r="Q42" i="89"/>
  <c r="D11" i="87"/>
  <c r="J22" i="87"/>
  <c r="AO20" i="88"/>
  <c r="AR20" i="88"/>
  <c r="AU21" i="88"/>
  <c r="AN44" i="88"/>
  <c r="AS66" i="88"/>
  <c r="AI20" i="89"/>
  <c r="AQ42" i="89"/>
  <c r="AP66" i="89"/>
  <c r="AO23" i="89"/>
  <c r="AP20" i="89"/>
  <c r="AN64" i="89"/>
  <c r="AI64" i="88"/>
  <c r="AN65" i="88"/>
  <c r="AP67" i="88"/>
  <c r="AK67" i="88"/>
  <c r="AS67" i="88"/>
  <c r="AP21" i="89"/>
  <c r="AN22" i="89"/>
  <c r="AL23" i="89"/>
  <c r="AM45" i="89"/>
  <c r="AU45" i="89"/>
  <c r="AK65" i="89"/>
  <c r="AS65" i="89"/>
  <c r="AM66" i="89"/>
  <c r="AU66" i="89"/>
  <c r="AL67" i="89"/>
  <c r="AT67" i="89"/>
  <c r="AL44" i="88"/>
  <c r="AT44" i="88"/>
  <c r="AL64" i="88"/>
  <c r="AT64" i="88"/>
  <c r="AP64" i="88"/>
  <c r="AO65" i="88"/>
  <c r="AN66" i="88"/>
  <c r="AL42" i="89"/>
  <c r="AT42" i="89"/>
  <c r="AP44" i="89"/>
  <c r="AO22" i="88"/>
  <c r="AM23" i="88"/>
  <c r="AU23" i="88"/>
  <c r="AM44" i="88"/>
  <c r="AU44" i="88"/>
  <c r="AN21" i="89"/>
  <c r="AR21" i="89"/>
  <c r="AZ51" i="89"/>
  <c r="AI42" i="89"/>
  <c r="AZ64" i="89"/>
  <c r="K22" i="87"/>
  <c r="AM21" i="88"/>
  <c r="AR22" i="88"/>
  <c r="C11" i="87"/>
  <c r="L11" i="87"/>
  <c r="H33" i="87"/>
  <c r="P33" i="87"/>
  <c r="AQ20" i="88"/>
  <c r="AN21" i="88"/>
  <c r="AP44" i="88"/>
  <c r="AM45" i="88"/>
  <c r="AP45" i="88"/>
  <c r="AN64" i="88"/>
  <c r="AL66" i="88"/>
  <c r="AN23" i="89"/>
  <c r="AO20" i="89"/>
  <c r="AR43" i="89"/>
  <c r="AO67" i="89"/>
  <c r="O11" i="87"/>
  <c r="D22" i="87"/>
  <c r="L22" i="87"/>
  <c r="C33" i="87"/>
  <c r="K33" i="87"/>
  <c r="AL20" i="88"/>
  <c r="AN22" i="88"/>
  <c r="AL23" i="88"/>
  <c r="AT23" i="88"/>
  <c r="AL42" i="88"/>
  <c r="AT42" i="88"/>
  <c r="AK45" i="88"/>
  <c r="AS45" i="88"/>
  <c r="AK66" i="88"/>
  <c r="AO66" i="88"/>
  <c r="AL67" i="88"/>
  <c r="AT67" i="88"/>
  <c r="AQ23" i="89"/>
  <c r="AO22" i="89"/>
  <c r="AQ45" i="89"/>
  <c r="AP64" i="89"/>
  <c r="AN66" i="89"/>
  <c r="C22" i="87"/>
  <c r="AP23" i="89"/>
  <c r="AU20" i="88"/>
  <c r="AR21" i="88"/>
  <c r="AM42" i="88"/>
  <c r="AU42" i="88"/>
  <c r="AR43" i="88"/>
  <c r="AQ45" i="88"/>
  <c r="AL45" i="88"/>
  <c r="AT45" i="88"/>
  <c r="AM67" i="88"/>
  <c r="AU67" i="88"/>
  <c r="AP22" i="89"/>
  <c r="AM65" i="89"/>
  <c r="AU65" i="89"/>
  <c r="AP65" i="89"/>
  <c r="AO66" i="89"/>
  <c r="H11" i="87"/>
  <c r="F22" i="87"/>
  <c r="N22" i="87"/>
  <c r="AN20" i="88"/>
  <c r="AK21" i="88"/>
  <c r="AS21" i="88"/>
  <c r="AP22" i="88"/>
  <c r="AK42" i="88"/>
  <c r="AR45" i="88"/>
  <c r="AK64" i="88"/>
  <c r="AS64" i="88"/>
  <c r="AR65" i="88"/>
  <c r="AQ66" i="88"/>
  <c r="AS23" i="89"/>
  <c r="AL20" i="89"/>
  <c r="AT20" i="89"/>
  <c r="AK21" i="89"/>
  <c r="AS21" i="89"/>
  <c r="AL43" i="89"/>
  <c r="AT43" i="89"/>
  <c r="AP45" i="89"/>
  <c r="AN65" i="89"/>
  <c r="H22" i="87"/>
  <c r="AQ22" i="88"/>
  <c r="AL43" i="88"/>
  <c r="AT43" i="88"/>
  <c r="AN45" i="88"/>
  <c r="AT23" i="89"/>
  <c r="AN44" i="89"/>
  <c r="J33" i="87"/>
  <c r="AP23" i="88"/>
  <c r="AP42" i="88"/>
  <c r="AR44" i="88"/>
  <c r="AQ43" i="89"/>
  <c r="AO44" i="89"/>
  <c r="AQ67" i="89"/>
  <c r="AZ7" i="89"/>
  <c r="Q42" i="88"/>
  <c r="AI20" i="88"/>
  <c r="Q20" i="88"/>
  <c r="U33" i="87"/>
  <c r="E11" i="87"/>
  <c r="M11" i="87"/>
  <c r="I33" i="87"/>
  <c r="AL21" i="88"/>
  <c r="AT21" i="88"/>
  <c r="AQ23" i="88"/>
  <c r="AQ43" i="88"/>
  <c r="F11" i="87"/>
  <c r="N11" i="87"/>
  <c r="G11" i="87"/>
  <c r="I22" i="87"/>
  <c r="F33" i="87"/>
  <c r="N33" i="87"/>
  <c r="AT20" i="88"/>
  <c r="AO23" i="88"/>
  <c r="AO43" i="88"/>
  <c r="AQ44" i="88"/>
  <c r="AK44" i="88"/>
  <c r="AS44" i="88"/>
  <c r="AZ45" i="88"/>
  <c r="AQ64" i="88"/>
  <c r="AM65" i="88"/>
  <c r="AU65" i="88"/>
  <c r="AR66" i="88"/>
  <c r="AL21" i="89"/>
  <c r="AT21" i="89"/>
  <c r="AN42" i="89"/>
  <c r="AK43" i="89"/>
  <c r="AS43" i="89"/>
  <c r="AM44" i="89"/>
  <c r="AU44" i="89"/>
  <c r="AR64" i="89"/>
  <c r="AS23" i="88"/>
  <c r="AN42" i="88"/>
  <c r="AZ42" i="88"/>
  <c r="AQ42" i="88"/>
  <c r="AP43" i="88"/>
  <c r="AK43" i="88"/>
  <c r="AS43" i="88"/>
  <c r="AO45" i="88"/>
  <c r="AR64" i="88"/>
  <c r="AN67" i="88"/>
  <c r="AQ20" i="89"/>
  <c r="AM21" i="89"/>
  <c r="AU21" i="89"/>
  <c r="AQ22" i="89"/>
  <c r="AO42" i="89"/>
  <c r="AN45" i="89"/>
  <c r="AR65" i="89"/>
  <c r="AM67" i="89"/>
  <c r="AU67" i="89"/>
  <c r="AT66" i="88"/>
  <c r="AO67" i="88"/>
  <c r="AR20" i="89"/>
  <c r="AR44" i="89"/>
  <c r="AL45" i="89"/>
  <c r="AT45" i="89"/>
  <c r="AO45" i="89"/>
  <c r="AL64" i="89"/>
  <c r="AT64" i="89"/>
  <c r="AN67" i="89"/>
  <c r="AO41" i="88"/>
  <c r="I11" i="87"/>
  <c r="AP21" i="88"/>
  <c r="AK22" i="88"/>
  <c r="AS22" i="88"/>
  <c r="AZ44" i="88"/>
  <c r="AP65" i="88"/>
  <c r="AM66" i="88"/>
  <c r="AU66" i="88"/>
  <c r="AK20" i="89"/>
  <c r="AS20" i="89"/>
  <c r="AO21" i="89"/>
  <c r="AK22" i="89"/>
  <c r="AS22" i="89"/>
  <c r="AN43" i="89"/>
  <c r="AK44" i="89"/>
  <c r="AS44" i="89"/>
  <c r="AQ64" i="89"/>
  <c r="AM64" i="89"/>
  <c r="AU64" i="89"/>
  <c r="AL65" i="89"/>
  <c r="AT65" i="89"/>
  <c r="AQ66" i="89"/>
  <c r="J10" i="87"/>
  <c r="J11" i="87" s="1"/>
  <c r="E22" i="87"/>
  <c r="M22" i="87"/>
  <c r="AP20" i="88"/>
  <c r="AQ21" i="88"/>
  <c r="AL22" i="88"/>
  <c r="AT22" i="88"/>
  <c r="AN23" i="88"/>
  <c r="AN43" i="88"/>
  <c r="AO44" i="88"/>
  <c r="AQ67" i="88"/>
  <c r="AL22" i="89"/>
  <c r="AT22" i="89"/>
  <c r="AR42" i="89"/>
  <c r="AO43" i="89"/>
  <c r="AR66" i="89"/>
  <c r="AP67" i="89"/>
  <c r="AO21" i="88"/>
  <c r="AM20" i="89"/>
  <c r="AU20" i="89"/>
  <c r="AQ21" i="89"/>
  <c r="AM22" i="89"/>
  <c r="AU22" i="89"/>
  <c r="AK42" i="89"/>
  <c r="AS42" i="89"/>
  <c r="AM43" i="89"/>
  <c r="AU43" i="89"/>
  <c r="AR45" i="89"/>
  <c r="Q48" i="89"/>
  <c r="AI48" i="89" s="1"/>
  <c r="AZ48" i="89" s="1"/>
  <c r="AK64" i="89"/>
  <c r="AS64" i="89"/>
  <c r="AO64" i="89"/>
  <c r="AK66" i="89"/>
  <c r="AS66" i="89"/>
  <c r="AK65" i="88"/>
  <c r="AS65" i="88"/>
  <c r="AK45" i="89"/>
  <c r="AS45" i="89"/>
  <c r="AO65" i="89"/>
  <c r="P22" i="87"/>
  <c r="AZ29" i="89"/>
  <c r="AZ21" i="89"/>
  <c r="AZ65" i="89"/>
  <c r="AZ66" i="89"/>
  <c r="AZ63" i="89"/>
  <c r="AZ63" i="88"/>
  <c r="AZ51" i="88"/>
  <c r="AY41" i="88"/>
  <c r="AZ41" i="88" s="1"/>
  <c r="AZ29" i="88"/>
  <c r="AY19" i="88"/>
  <c r="AZ19" i="88" s="1"/>
  <c r="AZ7" i="88"/>
  <c r="AZ66" i="88"/>
  <c r="AS63" i="88"/>
  <c r="AZ43" i="88"/>
  <c r="Q41" i="88"/>
  <c r="AR41" i="88"/>
  <c r="AS41" i="88"/>
  <c r="AQ19" i="88"/>
  <c r="AP19" i="88"/>
  <c r="AK19" i="88"/>
  <c r="U22" i="87"/>
  <c r="U11" i="87"/>
  <c r="AZ41" i="89"/>
  <c r="AI63" i="89"/>
  <c r="AY19" i="89"/>
  <c r="AZ19" i="89" s="1"/>
  <c r="A41" i="89"/>
  <c r="D33" i="87"/>
  <c r="L33" i="87"/>
  <c r="G22" i="87"/>
  <c r="O22" i="87"/>
  <c r="J7" i="87"/>
  <c r="AZ67" i="89" l="1"/>
  <c r="AZ23" i="89"/>
  <c r="AZ44" i="89"/>
  <c r="AZ45" i="89"/>
  <c r="AZ22" i="89"/>
  <c r="AZ67" i="88"/>
  <c r="AZ23" i="88"/>
  <c r="AZ22" i="88"/>
  <c r="AZ43" i="89"/>
  <c r="AZ65" i="88"/>
  <c r="AZ21" i="88"/>
  <c r="AZ64" i="88"/>
  <c r="AZ20" i="89"/>
  <c r="AZ42" i="89"/>
  <c r="K11" i="87"/>
  <c r="AZ20" i="88"/>
  <c r="B32" i="68"/>
  <c r="C32" i="68"/>
  <c r="N49" i="66"/>
  <c r="O49" i="66"/>
  <c r="N50" i="66"/>
  <c r="O50" i="66"/>
  <c r="L49" i="66"/>
  <c r="L50" i="66"/>
  <c r="F49" i="66"/>
  <c r="F50" i="66"/>
  <c r="O83" i="68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7" i="70"/>
  <c r="O57" i="70"/>
  <c r="L57" i="70"/>
  <c r="N54" i="66"/>
  <c r="O54" i="66"/>
  <c r="L54" i="66"/>
  <c r="F54" i="66"/>
  <c r="B61" i="48"/>
  <c r="C61" i="48"/>
  <c r="N55" i="47"/>
  <c r="O55" i="47"/>
  <c r="L55" i="47"/>
  <c r="F55" i="47"/>
  <c r="P52" i="47" l="1"/>
  <c r="P54" i="36"/>
  <c r="P50" i="66"/>
  <c r="P49" i="66"/>
  <c r="P82" i="68"/>
  <c r="P59" i="68"/>
  <c r="P51" i="48"/>
  <c r="P48" i="66"/>
  <c r="P56" i="46"/>
  <c r="P55" i="46"/>
  <c r="P55" i="81"/>
  <c r="P58" i="68"/>
  <c r="P52" i="48"/>
  <c r="P53" i="47"/>
  <c r="P79" i="68"/>
  <c r="P54" i="47"/>
  <c r="P58" i="3"/>
  <c r="P80" i="68"/>
  <c r="P57" i="3"/>
  <c r="P54" i="66"/>
  <c r="P55" i="47"/>
  <c r="P57" i="70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L55" i="70" l="1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O59" i="47"/>
  <c r="L57" i="47"/>
  <c r="F57" i="47"/>
  <c r="F56" i="46"/>
  <c r="F56" i="81"/>
  <c r="N56" i="81"/>
  <c r="O56" i="81"/>
  <c r="N53" i="36"/>
  <c r="O53" i="36"/>
  <c r="L53" i="36"/>
  <c r="F53" i="3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3" i="36"/>
  <c r="P77" i="68"/>
  <c r="P78" i="68"/>
  <c r="P57" i="47"/>
  <c r="P93" i="3"/>
  <c r="N70" i="66"/>
  <c r="O70" i="66"/>
  <c r="N71" i="66"/>
  <c r="O71" i="66"/>
  <c r="L70" i="66"/>
  <c r="L71" i="66"/>
  <c r="F70" i="66"/>
  <c r="N20" i="66"/>
  <c r="O20" i="66"/>
  <c r="N21" i="66"/>
  <c r="O21" i="66"/>
  <c r="L20" i="66"/>
  <c r="L21" i="66"/>
  <c r="F20" i="66"/>
  <c r="F21" i="66"/>
  <c r="N50" i="48"/>
  <c r="O50" i="48"/>
  <c r="L50" i="48"/>
  <c r="F50" i="48"/>
  <c r="N57" i="81"/>
  <c r="O57" i="81"/>
  <c r="L57" i="81"/>
  <c r="F57" i="81"/>
  <c r="F54" i="3"/>
  <c r="N54" i="3"/>
  <c r="O54" i="3"/>
  <c r="L54" i="3"/>
  <c r="L53" i="70"/>
  <c r="N84" i="68"/>
  <c r="O84" i="68"/>
  <c r="O85" i="68"/>
  <c r="O86" i="68"/>
  <c r="N87" i="68"/>
  <c r="O87" i="68"/>
  <c r="N88" i="68"/>
  <c r="O88" i="68"/>
  <c r="N89" i="68"/>
  <c r="O89" i="68"/>
  <c r="O90" i="68"/>
  <c r="L84" i="68"/>
  <c r="L87" i="68"/>
  <c r="L88" i="68"/>
  <c r="L89" i="68"/>
  <c r="F84" i="68"/>
  <c r="F87" i="68"/>
  <c r="F88" i="68"/>
  <c r="F89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F52" i="3"/>
  <c r="N52" i="3"/>
  <c r="O52" i="3"/>
  <c r="L52" i="3"/>
  <c r="N75" i="83"/>
  <c r="O75" i="83"/>
  <c r="L75" i="83"/>
  <c r="F75" i="83"/>
  <c r="P20" i="66" l="1"/>
  <c r="P50" i="48"/>
  <c r="P57" i="81"/>
  <c r="P52" i="36"/>
  <c r="P75" i="83"/>
  <c r="P88" i="68"/>
  <c r="P84" i="68"/>
  <c r="P70" i="66"/>
  <c r="P19" i="66"/>
  <c r="P21" i="66"/>
  <c r="P87" i="68"/>
  <c r="P89" i="68"/>
  <c r="P71" i="66"/>
  <c r="P60" i="48"/>
  <c r="P54" i="3"/>
  <c r="P18" i="66"/>
  <c r="P52" i="3"/>
  <c r="P69" i="66"/>
  <c r="P68" i="66"/>
  <c r="P16" i="66"/>
  <c r="P17" i="66"/>
  <c r="O81" i="68" l="1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6" i="66"/>
  <c r="O66" i="66"/>
  <c r="N67" i="66"/>
  <c r="O67" i="66"/>
  <c r="L65" i="66"/>
  <c r="L66" i="66"/>
  <c r="L67" i="66"/>
  <c r="N62" i="66"/>
  <c r="O62" i="66"/>
  <c r="L62" i="66"/>
  <c r="F64" i="66"/>
  <c r="F65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O15" i="66"/>
  <c r="L8" i="66"/>
  <c r="L9" i="66"/>
  <c r="L10" i="66"/>
  <c r="L11" i="66"/>
  <c r="L12" i="66"/>
  <c r="L13" i="66"/>
  <c r="L14" i="66"/>
  <c r="F9" i="66"/>
  <c r="F10" i="66"/>
  <c r="F11" i="66"/>
  <c r="F12" i="66"/>
  <c r="F13" i="66"/>
  <c r="F14" i="66"/>
  <c r="F17" i="66"/>
  <c r="F18" i="66"/>
  <c r="F19" i="66"/>
  <c r="O58" i="48"/>
  <c r="L59" i="48"/>
  <c r="N93" i="47"/>
  <c r="O93" i="47"/>
  <c r="F89" i="47"/>
  <c r="F90" i="47"/>
  <c r="O60" i="46"/>
  <c r="P65" i="66" l="1"/>
  <c r="P67" i="66"/>
  <c r="P66" i="66"/>
  <c r="P62" i="66"/>
  <c r="P12" i="66"/>
  <c r="P13" i="66"/>
  <c r="P14" i="66"/>
  <c r="P10" i="66"/>
  <c r="P9" i="66"/>
  <c r="P11" i="66"/>
  <c r="P93" i="47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G7" i="2" l="1"/>
  <c r="P22" i="83"/>
  <c r="O47" i="2"/>
  <c r="G27" i="2"/>
  <c r="M47" i="2"/>
  <c r="P47" i="2"/>
  <c r="G47" i="2"/>
  <c r="P27" i="2"/>
  <c r="M27" i="2"/>
  <c r="O27" i="2"/>
  <c r="M7" i="2"/>
  <c r="P7" i="2"/>
  <c r="O7" i="2"/>
  <c r="Q47" i="2" l="1"/>
  <c r="Q27" i="2"/>
  <c r="Q7" i="2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93" i="47"/>
  <c r="F92" i="47"/>
  <c r="F93" i="47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O88" i="46"/>
  <c r="N89" i="46"/>
  <c r="O89" i="46"/>
  <c r="N90" i="46"/>
  <c r="O90" i="46"/>
  <c r="L89" i="46"/>
  <c r="L90" i="46"/>
  <c r="F89" i="46"/>
  <c r="F90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K86" i="83"/>
  <c r="J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L30" i="83"/>
  <c r="K30" i="83"/>
  <c r="F30" i="83"/>
  <c r="E30" i="83"/>
  <c r="D30" i="83"/>
  <c r="O29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K92" i="81"/>
  <c r="E92" i="81"/>
  <c r="D92" i="81"/>
  <c r="K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K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K62" i="81"/>
  <c r="D33" i="81"/>
  <c r="E96" i="83"/>
  <c r="J62" i="81"/>
  <c r="P94" i="81"/>
  <c r="R16" i="80"/>
  <c r="P96" i="83"/>
  <c r="P20" i="83"/>
  <c r="P89" i="46"/>
  <c r="P87" i="81"/>
  <c r="P59" i="81"/>
  <c r="P60" i="81"/>
  <c r="P90" i="46"/>
  <c r="L95" i="81"/>
  <c r="P68" i="81"/>
  <c r="P71" i="81"/>
  <c r="P78" i="81"/>
  <c r="P79" i="81"/>
  <c r="P89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B95" i="36" l="1"/>
  <c r="C95" i="36"/>
  <c r="L37" i="70" l="1"/>
  <c r="L64" i="70" s="1"/>
  <c r="F37" i="70"/>
  <c r="F64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L70" i="70" l="1"/>
  <c r="N70" i="70"/>
  <c r="O70" i="70"/>
  <c r="F70" i="70"/>
  <c r="N19" i="70"/>
  <c r="O19" i="70"/>
  <c r="L20" i="70"/>
  <c r="N20" i="70"/>
  <c r="O20" i="70"/>
  <c r="F19" i="70"/>
  <c r="F20" i="70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O90" i="36"/>
  <c r="L88" i="36"/>
  <c r="L89" i="36"/>
  <c r="L93" i="36"/>
  <c r="F88" i="36"/>
  <c r="F89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20" i="70"/>
  <c r="P31" i="47"/>
  <c r="P56" i="48"/>
  <c r="P56" i="47"/>
  <c r="P86" i="46"/>
  <c r="P84" i="46"/>
  <c r="P82" i="46"/>
  <c r="P89" i="36"/>
  <c r="P88" i="36"/>
  <c r="P92" i="3"/>
  <c r="P90" i="3"/>
  <c r="P70" i="70"/>
  <c r="P19" i="70"/>
  <c r="P55" i="48"/>
  <c r="P86" i="47"/>
  <c r="P85" i="47"/>
  <c r="P82" i="47"/>
  <c r="P81" i="47"/>
  <c r="P87" i="46"/>
  <c r="P85" i="46"/>
  <c r="P83" i="46"/>
  <c r="P59" i="46"/>
  <c r="P89" i="3"/>
  <c r="P91" i="3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6" i="70" l="1"/>
  <c r="D67" i="70"/>
  <c r="D68" i="70"/>
  <c r="D69" i="70"/>
  <c r="D70" i="70"/>
  <c r="D71" i="70"/>
  <c r="D72" i="70"/>
  <c r="D73" i="70"/>
  <c r="D74" i="70"/>
  <c r="D75" i="70"/>
  <c r="D76" i="70"/>
  <c r="D90" i="70"/>
  <c r="L69" i="70"/>
  <c r="N69" i="70"/>
  <c r="O69" i="70"/>
  <c r="F69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O81" i="46"/>
  <c r="F76" i="46"/>
  <c r="F77" i="46"/>
  <c r="F78" i="46"/>
  <c r="F79" i="46"/>
  <c r="F80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O88" i="3"/>
  <c r="L87" i="3"/>
  <c r="F87" i="3"/>
  <c r="P29" i="47" l="1"/>
  <c r="P25" i="47"/>
  <c r="P24" i="46"/>
  <c r="P84" i="36"/>
  <c r="P69" i="70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L61" i="68"/>
  <c r="P79" i="47"/>
  <c r="P78" i="47"/>
  <c r="P80" i="47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R14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4" l="1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4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1" i="70" l="1"/>
  <c r="N91" i="70"/>
  <c r="L91" i="70"/>
  <c r="K91" i="70"/>
  <c r="J91" i="70"/>
  <c r="F91" i="70"/>
  <c r="K90" i="70"/>
  <c r="J90" i="70"/>
  <c r="E90" i="70"/>
  <c r="K89" i="70"/>
  <c r="J89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K69" i="70"/>
  <c r="J69" i="70"/>
  <c r="E69" i="70"/>
  <c r="O68" i="70"/>
  <c r="N68" i="70"/>
  <c r="L68" i="70"/>
  <c r="K68" i="70"/>
  <c r="J68" i="70"/>
  <c r="F68" i="70"/>
  <c r="E68" i="70"/>
  <c r="O67" i="70"/>
  <c r="N67" i="70"/>
  <c r="L67" i="70"/>
  <c r="K67" i="70"/>
  <c r="J67" i="70"/>
  <c r="F67" i="70"/>
  <c r="E67" i="70"/>
  <c r="O66" i="70"/>
  <c r="K66" i="70"/>
  <c r="J66" i="70"/>
  <c r="E66" i="70"/>
  <c r="N64" i="70"/>
  <c r="J64" i="70"/>
  <c r="H64" i="70"/>
  <c r="D64" i="70"/>
  <c r="O60" i="70"/>
  <c r="N60" i="70"/>
  <c r="L60" i="70"/>
  <c r="F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47" i="70"/>
  <c r="N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4" i="70" s="1"/>
  <c r="N37" i="70"/>
  <c r="J37" i="70"/>
  <c r="H37" i="70"/>
  <c r="D37" i="70"/>
  <c r="B37" i="70"/>
  <c r="O33" i="70"/>
  <c r="N33" i="70"/>
  <c r="L33" i="70"/>
  <c r="F33" i="70"/>
  <c r="E32" i="70"/>
  <c r="K31" i="70"/>
  <c r="K30" i="70"/>
  <c r="K29" i="70"/>
  <c r="K28" i="70"/>
  <c r="K27" i="70"/>
  <c r="K26" i="70"/>
  <c r="K25" i="70"/>
  <c r="K24" i="70"/>
  <c r="K23" i="70"/>
  <c r="K22" i="70"/>
  <c r="K21" i="70"/>
  <c r="K20" i="70"/>
  <c r="K19" i="70"/>
  <c r="K18" i="70"/>
  <c r="O17" i="70"/>
  <c r="N17" i="70"/>
  <c r="L17" i="70"/>
  <c r="K17" i="70"/>
  <c r="F17" i="70"/>
  <c r="O16" i="70"/>
  <c r="N16" i="70"/>
  <c r="L16" i="70"/>
  <c r="K16" i="70"/>
  <c r="F16" i="70"/>
  <c r="O15" i="70"/>
  <c r="N15" i="70"/>
  <c r="L15" i="70"/>
  <c r="K15" i="70"/>
  <c r="F15" i="70"/>
  <c r="O14" i="70"/>
  <c r="N14" i="70"/>
  <c r="L14" i="70"/>
  <c r="K14" i="70"/>
  <c r="F14" i="70"/>
  <c r="O13" i="70"/>
  <c r="N13" i="70"/>
  <c r="L13" i="70"/>
  <c r="K13" i="70"/>
  <c r="F13" i="70"/>
  <c r="O12" i="70"/>
  <c r="N12" i="70"/>
  <c r="L12" i="70"/>
  <c r="K12" i="70"/>
  <c r="F12" i="70"/>
  <c r="O11" i="70"/>
  <c r="N11" i="70"/>
  <c r="L11" i="70"/>
  <c r="K11" i="70"/>
  <c r="F11" i="70"/>
  <c r="O10" i="70"/>
  <c r="N10" i="70"/>
  <c r="L10" i="70"/>
  <c r="K10" i="70"/>
  <c r="F10" i="70"/>
  <c r="O9" i="70"/>
  <c r="N9" i="70"/>
  <c r="L9" i="70"/>
  <c r="K9" i="70"/>
  <c r="F9" i="70"/>
  <c r="O8" i="70"/>
  <c r="N8" i="70"/>
  <c r="L8" i="70"/>
  <c r="K8" i="70"/>
  <c r="F8" i="70"/>
  <c r="O7" i="70"/>
  <c r="K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E33" i="68" l="1"/>
  <c r="F55" i="66"/>
  <c r="L55" i="66"/>
  <c r="D91" i="70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0" i="70"/>
  <c r="P68" i="70"/>
  <c r="P33" i="70"/>
  <c r="L95" i="68"/>
  <c r="P33" i="68"/>
  <c r="P39" i="66"/>
  <c r="P41" i="66"/>
  <c r="F32" i="66"/>
  <c r="N8" i="69"/>
  <c r="R7" i="69"/>
  <c r="P91" i="70"/>
  <c r="P39" i="70"/>
  <c r="P41" i="70"/>
  <c r="P43" i="70"/>
  <c r="P45" i="70"/>
  <c r="P4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0" i="70"/>
  <c r="P67" i="70"/>
  <c r="P40" i="70"/>
  <c r="P42" i="70"/>
  <c r="P44" i="70"/>
  <c r="P46" i="70"/>
  <c r="O32" i="70"/>
  <c r="P8" i="70"/>
  <c r="P10" i="70"/>
  <c r="P12" i="70"/>
  <c r="P14" i="70"/>
  <c r="P16" i="70"/>
  <c r="N32" i="70"/>
  <c r="N65" i="70"/>
  <c r="J65" i="70"/>
  <c r="H65" i="70"/>
  <c r="D65" i="70"/>
  <c r="B65" i="70"/>
  <c r="D6" i="70"/>
  <c r="H6" i="70"/>
  <c r="J6" i="70"/>
  <c r="N6" i="70"/>
  <c r="K32" i="70"/>
  <c r="K33" i="70" s="1"/>
  <c r="B38" i="70"/>
  <c r="D38" i="70"/>
  <c r="H38" i="70"/>
  <c r="J38" i="70"/>
  <c r="N38" i="70"/>
  <c r="O65" i="70"/>
  <c r="K65" i="70"/>
  <c r="I65" i="70"/>
  <c r="E65" i="70"/>
  <c r="C65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0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0" i="70"/>
  <c r="R8" i="67"/>
  <c r="M8" i="69"/>
  <c r="R8" i="65"/>
  <c r="E91" i="70"/>
  <c r="K60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K81" i="48"/>
  <c r="E81" i="48"/>
  <c r="D81" i="48"/>
  <c r="K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K49" i="48"/>
  <c r="J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E30" i="48"/>
  <c r="D30" i="48"/>
  <c r="K29" i="48"/>
  <c r="J29" i="48"/>
  <c r="E29" i="48"/>
  <c r="D29" i="48"/>
  <c r="K28" i="48"/>
  <c r="J28" i="48"/>
  <c r="E28" i="48"/>
  <c r="D28" i="48"/>
  <c r="K27" i="48"/>
  <c r="J27" i="48"/>
  <c r="E27" i="48"/>
  <c r="D27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B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D50" i="2"/>
  <c r="C50" i="2"/>
  <c r="J30" i="2"/>
  <c r="I30" i="2"/>
  <c r="D30" i="2"/>
  <c r="C30" i="2"/>
  <c r="M31" i="2"/>
  <c r="M32" i="2"/>
  <c r="O31" i="2"/>
  <c r="P31" i="2"/>
  <c r="O32" i="2"/>
  <c r="P32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E8" i="2" l="1"/>
  <c r="E9" i="2"/>
  <c r="F8" i="2"/>
  <c r="F9" i="2"/>
  <c r="Q30" i="2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AI67" i="89"/>
</calcChain>
</file>

<file path=xl/sharedStrings.xml><?xml version="1.0" encoding="utf-8"?>
<sst xmlns="http://schemas.openxmlformats.org/spreadsheetml/2006/main" count="1820" uniqueCount="237">
  <si>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</si>
  <si>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</si>
  <si>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</si>
  <si>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</si>
  <si>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</si>
  <si>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</si>
  <si>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</si>
  <si>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</si>
  <si>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</si>
  <si>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</si>
  <si>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</si>
  <si>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</si>
  <si>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</si>
  <si>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</si>
  <si>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</si>
  <si>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</si>
  <si>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</si>
  <si>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</si>
  <si>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</si>
  <si>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</si>
  <si>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</si>
  <si>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</si>
  <si>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</si>
  <si>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</si>
  <si>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</si>
  <si>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</si>
  <si>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</si>
  <si>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</si>
  <si>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</si>
  <si>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</si>
  <si>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</si>
  <si>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</si>
  <si>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</si>
  <si>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</si>
  <si>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</si>
  <si>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</si>
  <si>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</si>
  <si>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</si>
  <si>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</si>
  <si>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</si>
  <si>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</si>
  <si>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</si>
  <si>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</si>
  <si>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</si>
  <si>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</si>
  <si>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</si>
  <si>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</si>
  <si>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</si>
  <si>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</si>
  <si>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</si>
  <si>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</si>
  <si>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</si>
  <si>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</si>
  <si>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</si>
  <si>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</si>
  <si>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</si>
  <si>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</si>
  <si>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</si>
  <si>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</si>
  <si>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</si>
  <si>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</si>
  <si>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</si>
  <si>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</si>
  <si>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</si>
  <si>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</si>
  <si>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</si>
  <si>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</si>
  <si>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</si>
  <si>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</si>
  <si>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</si>
  <si>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</si>
  <si>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</si>
  <si>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</si>
  <si>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</si>
  <si>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</si>
  <si>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</si>
  <si>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</si>
  <si>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</si>
  <si>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</si>
  <si>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</si>
  <si>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</si>
  <si>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</si>
  <si>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</si>
  <si>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</si>
  <si>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</si>
  <si>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</si>
  <si>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</si>
  <si>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</si>
  <si>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</si>
  <si>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</si>
  <si>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</si>
  <si>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</si>
  <si>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</si>
  <si>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</si>
  <si>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</si>
  <si>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</si>
  <si>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</si>
  <si>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</si>
  <si>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</si>
  <si>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</si>
  <si>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</si>
  <si>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</si>
  <si>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</si>
  <si>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</si>
  <si>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</si>
  <si>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</si>
  <si>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</si>
  <si>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2019 - Dados Definitivos</t>
  </si>
  <si>
    <t>2018 - Dados Definitivos</t>
  </si>
  <si>
    <t>Vinho Certificado</t>
  </si>
  <si>
    <t>2020 - Dados Definitivos - 9 de setembro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</si>
  <si>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</si>
  <si>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</si>
  <si>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</si>
  <si>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</si>
  <si>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</si>
  <si>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</si>
  <si>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</si>
  <si>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</si>
  <si>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</si>
  <si>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</si>
  <si>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</si>
  <si>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</si>
  <si>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</si>
  <si>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</si>
  <si>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2022 - Dados Preliminares</t>
  </si>
  <si>
    <t>Evolução das Exportações de Vinho com DO com Destino a uma Seleção de Mercados</t>
  </si>
  <si>
    <t>2021  - Dados Definitivos - 09-08-2022</t>
  </si>
  <si>
    <t>Ano Móvel</t>
  </si>
  <si>
    <t>5 - Evolução das Exportações de Vinho (NC 2204) por Mercado / Acondicionamento</t>
  </si>
  <si>
    <t>6 - Evolução das Exportações com Destino a uma Selecção de Mercados</t>
  </si>
  <si>
    <t>7 - Evolução das Exportações de Vinho com DO + IG + Vinho ( ex-vinho mesa) por Mercado / Acondicionamento</t>
  </si>
  <si>
    <t>8 - Evolução das Exportações de Vinho com DO + Vinho com IG + Vinho (ex-vinho mesa) com Destino a uma Selecção de Mercados</t>
  </si>
  <si>
    <t>9 - Evolução das Exportações de Vinho com DO + IG por Mercado / Acondicionamento</t>
  </si>
  <si>
    <t>10 - Evolução das Exportações de Vinho com DO + Vinho com IG com Destino a uma Selecção de Mercados</t>
  </si>
  <si>
    <t>11 - Evolução das Exportações de Vinho com DO por Mercado / Acondicionamento</t>
  </si>
  <si>
    <t>12 - Evolução das Exportações de Vinho com DO com Destino a uma Selecção de Mercados</t>
  </si>
  <si>
    <t>13 - Evolução das Exportações de Vinho com DO Vinho Verde -  Branco e Acondicionamento até 2 litros - com Destino a uma Seleção de Mercados</t>
  </si>
  <si>
    <t>14 - Evolução das Exportações de Vinho com IG por Mercado / Acondicionamento</t>
  </si>
  <si>
    <t>15 - Evolução das Exportações de Vinho com IG com Destino a uma Seleção de Mercados</t>
  </si>
  <si>
    <t>16 - Evolução das Exportações de Vinho ( ex-vinho mesa) por Mercado / Acondicionamento</t>
  </si>
  <si>
    <t>17 - Evolução das Exportações de Vinho (ex-vinho mesa) com Destino a uma Seleção de Mercados</t>
  </si>
  <si>
    <t>18- Evolução das Exportações de Vinhos Espumantes e Espumosos por Mercado</t>
  </si>
  <si>
    <t>19 - Evolução das Exportações de Vinhos Espumantes e Espumosos com Destino a uma Seleção de Mercados</t>
  </si>
  <si>
    <t>20 - Evolução das Exportações de Vinho Licoroso com DO Porto por Mercado</t>
  </si>
  <si>
    <t>21 - Evolução das Exportações de Vinho Licoroso com DO Porto com Destino a uma Seleção de Mercados</t>
  </si>
  <si>
    <t>22 - Evolução das Exportações de Vinho Licoroso com DO Madeira por Mercado</t>
  </si>
  <si>
    <t>23 - Evolução das Exportações de Vinho Licoroso com DO Madeira com Destino a uma Seleção de Mercados</t>
  </si>
  <si>
    <t>BULGARIA</t>
  </si>
  <si>
    <t>TAIWAN</t>
  </si>
  <si>
    <t>janeiro 2024 versus janeiro 2023</t>
  </si>
  <si>
    <t>2023 - Dados Preliminares</t>
  </si>
  <si>
    <t>fev 2022 a jan 2023</t>
  </si>
  <si>
    <t>fev 2023 a jan 2024</t>
  </si>
  <si>
    <t>2007/2023</t>
  </si>
  <si>
    <t>D       2024/2023</t>
  </si>
  <si>
    <t>2024 /2023</t>
  </si>
  <si>
    <t>2024 / 2023</t>
  </si>
  <si>
    <t>2024/2023</t>
  </si>
  <si>
    <t>FRANCA</t>
  </si>
  <si>
    <t>E.U.AMERICA</t>
  </si>
  <si>
    <t>BRASIL</t>
  </si>
  <si>
    <t>REINO UNIDO</t>
  </si>
  <si>
    <t>PAISES BAIXOS</t>
  </si>
  <si>
    <t>CANADA</t>
  </si>
  <si>
    <t>ALEMANHA</t>
  </si>
  <si>
    <t>BELGICA</t>
  </si>
  <si>
    <t>SUICA</t>
  </si>
  <si>
    <t>FEDERAÇÃO RUSSA</t>
  </si>
  <si>
    <t>POLONIA</t>
  </si>
  <si>
    <t>SUECIA</t>
  </si>
  <si>
    <t>ANGOLA</t>
  </si>
  <si>
    <t>ESPANHA</t>
  </si>
  <si>
    <t>PAISES PT N/ DETERM.</t>
  </si>
  <si>
    <t>ITALIA</t>
  </si>
  <si>
    <t>DINAMARCA</t>
  </si>
  <si>
    <t>LUXEMBURGO</t>
  </si>
  <si>
    <t>IRLANDA</t>
  </si>
  <si>
    <t>NORUEGA</t>
  </si>
  <si>
    <t>FINLANDIA</t>
  </si>
  <si>
    <t>CHINA</t>
  </si>
  <si>
    <t>LETONIA</t>
  </si>
  <si>
    <t>MACAU</t>
  </si>
  <si>
    <t>COREIA DO SUL</t>
  </si>
  <si>
    <t>AUSTRIA</t>
  </si>
  <si>
    <t>REP. CHECA</t>
  </si>
  <si>
    <t>LITUANIA</t>
  </si>
  <si>
    <t>ROMENIA</t>
  </si>
  <si>
    <t>ESTONIA</t>
  </si>
  <si>
    <t>REP. ESLOVACA</t>
  </si>
  <si>
    <t>HUNGRIA</t>
  </si>
  <si>
    <t>REINO UNIDO (IRLANDA DO NORTE)</t>
  </si>
  <si>
    <t>CHIPRE</t>
  </si>
  <si>
    <t>GUINE BISSAU</t>
  </si>
  <si>
    <t>JAPAO</t>
  </si>
  <si>
    <t>AUSTRALIA</t>
  </si>
  <si>
    <t>S.TOME PRINCIPE</t>
  </si>
  <si>
    <t>UCRANIA</t>
  </si>
  <si>
    <t>ISRAEL</t>
  </si>
  <si>
    <t>COLOMBIA</t>
  </si>
  <si>
    <t>MOCAMBIQUE</t>
  </si>
  <si>
    <t>URUGUAI</t>
  </si>
  <si>
    <t>CABO VERDE</t>
  </si>
  <si>
    <t>SUAZILANDIA</t>
  </si>
  <si>
    <t>GANA</t>
  </si>
  <si>
    <t>TURQUIA</t>
  </si>
  <si>
    <t>VENEZUELA</t>
  </si>
  <si>
    <t>SINGAPURA</t>
  </si>
  <si>
    <t>TIMOR LESTE</t>
  </si>
  <si>
    <t>AFRICA DO SUL</t>
  </si>
  <si>
    <t>TAILANDIA</t>
  </si>
  <si>
    <t>SERVIA</t>
  </si>
  <si>
    <t>MEXICO</t>
  </si>
  <si>
    <t>GRECIA</t>
  </si>
  <si>
    <t>ANDORRA</t>
  </si>
  <si>
    <t>REP.DOMINICANA</t>
  </si>
  <si>
    <t>ISLANDIA</t>
  </si>
  <si>
    <t>CAZAQUISTAO</t>
  </si>
  <si>
    <t>COSTA DO MARFIM</t>
  </si>
  <si>
    <t>GUATEMALA</t>
  </si>
  <si>
    <t>NAMIBIA</t>
  </si>
  <si>
    <t>SENEGAL</t>
  </si>
  <si>
    <t>PROV/ABAST.BORDO PT</t>
  </si>
  <si>
    <t>HONG-KONG</t>
  </si>
  <si>
    <t>SÃO BARTOLOMEU</t>
  </si>
  <si>
    <t>MALTA</t>
  </si>
  <si>
    <t>ESLOVENIA</t>
  </si>
  <si>
    <t>CUBA</t>
  </si>
  <si>
    <t>INDIA</t>
  </si>
  <si>
    <t>EMIRATOS ARABES</t>
  </si>
  <si>
    <t>TOBAGO E TRINDADE</t>
  </si>
  <si>
    <t>FILIPINAS</t>
  </si>
  <si>
    <t>CHILE</t>
  </si>
  <si>
    <t>ARUBA</t>
  </si>
  <si>
    <t>GUINE EQUATORIAL</t>
  </si>
  <si>
    <t>CURAÇAU</t>
  </si>
  <si>
    <t>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</si>
</sst>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0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0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4" fontId="0" fillId="0" borderId="24" xfId="0" applyNumberFormat="1" applyBorder="1"/>
    <xf numFmtId="3" fontId="0" fillId="0" borderId="31" xfId="0" applyNumberFormat="1" applyBorder="1"/>
    <xf numFmtId="3" fontId="0" fillId="0" borderId="96" xfId="0" applyNumberFormat="1" applyBorder="1"/>
    <xf numFmtId="0" fontId="9" fillId="2" borderId="38" xfId="0" applyFont="1" applyFill="1" applyBorder="1" applyAlignment="1">
      <alignment horizontal="center" vertical="center" wrapText="1"/>
    </xf>
    <xf numFmtId="0" fontId="9" fillId="2" borderId="98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8" fillId="0" borderId="31" xfId="0" applyFont="1" applyBorder="1"/>
    <xf numFmtId="164" fontId="5" fillId="0" borderId="5" xfId="0" applyNumberFormat="1" applyFont="1" applyBorder="1"/>
    <xf numFmtId="0" fontId="6" fillId="0" borderId="1" xfId="0" applyFont="1" applyBorder="1"/>
    <xf numFmtId="3" fontId="0" fillId="0" borderId="14" xfId="0" applyNumberFormat="1" applyBorder="1"/>
    <xf numFmtId="0" fontId="6" fillId="0" borderId="88" xfId="0" applyFont="1" applyBorder="1"/>
    <xf numFmtId="164" fontId="5" fillId="0" borderId="88" xfId="0" applyNumberFormat="1" applyFont="1" applyBorder="1"/>
    <xf numFmtId="164" fontId="5" fillId="0" borderId="89" xfId="0" applyNumberFormat="1" applyFont="1" applyBorder="1"/>
    <xf numFmtId="4" fontId="0" fillId="0" borderId="33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3" fontId="0" fillId="0" borderId="8" xfId="0" applyNumberFormat="1" applyBorder="1"/>
    <xf numFmtId="0" fontId="6" fillId="0" borderId="33" xfId="0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164" fontId="5" fillId="0" borderId="99" xfId="0" applyNumberFormat="1" applyFont="1" applyBorder="1"/>
    <xf numFmtId="0" fontId="6" fillId="0" borderId="14" xfId="0" applyFont="1" applyBorder="1"/>
    <xf numFmtId="0" fontId="6" fillId="0" borderId="47" xfId="0" applyFon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7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4"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938963.28799999948</c:v>
                </c:pt>
                <c:pt idx="16">
                  <c:v>927854.353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6499343832021"/>
          <c:y val="0.15259277205733898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2765.1600000000008</c:v>
                </c:pt>
                <c:pt idx="16">
                  <c:v>2691.03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518031.63800000021</c:v>
                </c:pt>
                <c:pt idx="16">
                  <c:v>517378.96400000027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205343.67500000005</c:v>
                </c:pt>
                <c:pt idx="16">
                  <c:v>199089.788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733619.61299999943</c:v>
                </c:pt>
                <c:pt idx="16">
                  <c:v>728764.56499999994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418166.49000000022</c:v>
                </c:pt>
                <c:pt idx="16">
                  <c:v>407784.359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196398.758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215587.97500000021</c:v>
                </c:pt>
                <c:pt idx="16">
                  <c:v>211385.601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520796.79800000018</c:v>
                </c:pt>
                <c:pt idx="16">
                  <c:v>520069.9940000003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5</xdr:row>
      <xdr:rowOff>95250</xdr:rowOff>
    </xdr:from>
    <xdr:to>
      <xdr:col>19</xdr:col>
      <xdr:colOff>0</xdr:colOff>
      <xdr:row>6</xdr:row>
      <xdr:rowOff>276225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276225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54"/>
  <sheetViews>
    <sheetView showGridLines="0" showRowColHeaders="0" tabSelected="1" zoomScale="105" zoomScaleNormal="105" workbookViewId="0">
      <selection activeCell="E4" sqref="E4"/>
    </sheetView>
  </sheetViews>
  <sheetFormatPr defaultRowHeight="15" x14ac:dyDescent="0.25"/>
  <cols>
    <col min="1" max="1" width="3.140625" customWidth="1"/>
  </cols>
  <sheetData>
    <row r="2" spans="2:11" ht="15.75" x14ac:dyDescent="0.25">
      <c r="E2" s="319" t="s">
        <v>25</v>
      </c>
      <c r="F2" s="319"/>
      <c r="G2" s="319"/>
      <c r="H2" s="319"/>
      <c r="I2" s="319"/>
      <c r="J2" s="319"/>
      <c r="K2" s="319"/>
    </row>
    <row r="3" spans="2:11" ht="15.75" x14ac:dyDescent="0.25">
      <c r="E3" s="319" t="s">
        <v>150</v>
      </c>
      <c r="F3" s="319"/>
      <c r="G3" s="319"/>
      <c r="H3" s="319"/>
      <c r="I3" s="319"/>
      <c r="J3" s="319"/>
      <c r="K3" s="319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2" ht="15.95" customHeight="1" x14ac:dyDescent="0.25">
      <c r="B17" s="5"/>
    </row>
    <row r="18" spans="2:2" ht="15.95" customHeight="1" x14ac:dyDescent="0.25">
      <c r="B18" s="267" t="s">
        <v>129</v>
      </c>
    </row>
    <row r="19" spans="2:2" ht="15.95" customHeight="1" x14ac:dyDescent="0.25">
      <c r="B19" s="5"/>
    </row>
    <row r="20" spans="2:2" ht="15.95" customHeight="1" x14ac:dyDescent="0.25">
      <c r="B20" s="267" t="s">
        <v>130</v>
      </c>
    </row>
    <row r="21" spans="2:2" ht="15.95" customHeight="1" x14ac:dyDescent="0.25"/>
    <row r="22" spans="2:2" ht="15.95" customHeight="1" x14ac:dyDescent="0.25">
      <c r="B22" s="267" t="s">
        <v>131</v>
      </c>
    </row>
    <row r="23" spans="2:2" ht="15.95" customHeight="1" x14ac:dyDescent="0.25">
      <c r="B23" s="5"/>
    </row>
    <row r="24" spans="2:2" x14ac:dyDescent="0.25">
      <c r="B24" s="267" t="s">
        <v>132</v>
      </c>
    </row>
    <row r="25" spans="2:2" x14ac:dyDescent="0.25">
      <c r="B25" s="5"/>
    </row>
    <row r="26" spans="2:2" x14ac:dyDescent="0.25">
      <c r="B26" s="267" t="s">
        <v>133</v>
      </c>
    </row>
    <row r="27" spans="2:2" x14ac:dyDescent="0.25">
      <c r="B27" s="5"/>
    </row>
    <row r="28" spans="2:2" x14ac:dyDescent="0.25">
      <c r="B28" s="267" t="s">
        <v>134</v>
      </c>
    </row>
    <row r="30" spans="2:2" x14ac:dyDescent="0.25">
      <c r="B30" s="267" t="s">
        <v>135</v>
      </c>
    </row>
    <row r="32" spans="2:2" x14ac:dyDescent="0.25">
      <c r="B32" s="267" t="s">
        <v>136</v>
      </c>
    </row>
    <row r="33" spans="2:2" x14ac:dyDescent="0.25">
      <c r="B33" s="267"/>
    </row>
    <row r="34" spans="2:2" x14ac:dyDescent="0.25">
      <c r="B34" s="267" t="s">
        <v>137</v>
      </c>
    </row>
    <row r="36" spans="2:2" x14ac:dyDescent="0.25">
      <c r="B36" s="267" t="s">
        <v>138</v>
      </c>
    </row>
    <row r="38" spans="2:2" x14ac:dyDescent="0.25">
      <c r="B38" s="267" t="s">
        <v>139</v>
      </c>
    </row>
    <row r="40" spans="2:2" x14ac:dyDescent="0.25">
      <c r="B40" s="267" t="s">
        <v>140</v>
      </c>
    </row>
    <row r="42" spans="2:2" x14ac:dyDescent="0.25">
      <c r="B42" s="267" t="s">
        <v>141</v>
      </c>
    </row>
    <row r="44" spans="2:2" x14ac:dyDescent="0.25">
      <c r="B44" s="267" t="s">
        <v>142</v>
      </c>
    </row>
    <row r="46" spans="2:2" x14ac:dyDescent="0.25">
      <c r="B46" s="267" t="s">
        <v>143</v>
      </c>
    </row>
    <row r="48" spans="2:2" x14ac:dyDescent="0.25">
      <c r="B48" s="267" t="s">
        <v>144</v>
      </c>
    </row>
    <row r="50" spans="2:2" x14ac:dyDescent="0.25">
      <c r="B50" s="267" t="s">
        <v>145</v>
      </c>
    </row>
    <row r="52" spans="2:2" x14ac:dyDescent="0.25">
      <c r="B52" s="267" t="s">
        <v>146</v>
      </c>
    </row>
    <row r="54" spans="2:2" x14ac:dyDescent="0.25">
      <c r="B54" s="267" t="s">
        <v>147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6'!A1" display="6 - Evolução das Exportações de Vinho (NC 2204) por Mercado / Acondicionamento" xr:uid="{56FF14C1-E2A3-483B-A1FF-E6EC5C395427}"/>
    <hyperlink ref="B20" location="'8'!A1" display="8 - Evolução das Exportações com Destino a uma Selecção de Mercados" xr:uid="{54F53325-7E45-40D8-91BE-AF0ABBD7EF28}"/>
    <hyperlink ref="B22" location="'10'!A1" display="10 - Evolução das Exportações de Vinho com DOP + IGP + Vinho ( ex-vinho mesa) por Mercado / Acondicionamento" xr:uid="{EA9D33F2-4AD5-4EE8-A048-36923BBD85BA}"/>
    <hyperlink ref="B24" location="'11'!A1" display="11 - Evolução das Exportações de Vinho com DOP + Vinho com IGP + Vinho (ex-vinho mesa) com Destino a uma Selecção de Mercados" xr:uid="{30DD850B-1E4A-4E70-AB04-C6DC3D89DFED}"/>
    <hyperlink ref="B26" location="'12'!A1" display="12 - Evolução das Exportações de Vinho com DOP + IGP por Mercado / Acondicionamento" xr:uid="{B9DEB847-51C4-4A0E-9D56-35301BC50610}"/>
    <hyperlink ref="B28" location="'13'!A1" display="13 - Evolução das Exportações de Vinho com DOP + Vinho com IGP com Destino a uma Selecção de Mercados" xr:uid="{80FD4D7E-7306-4B27-BB2E-AE035CD05539}"/>
    <hyperlink ref="B30" location="'14'!A1" display="14 - Evolução das Exportações de Vinho com DOP por Mercado / Acondicionamento" xr:uid="{48661EB9-B113-4F34-9144-8051207985CA}"/>
    <hyperlink ref="B32" location="'15'!A1" display="15 - Evolução das Exportações de Vinho com DOP com Destino a uma Selecção de Mercados" xr:uid="{92875B0D-926B-45F3-9A80-BDEAE4CDD9AA}"/>
    <hyperlink ref="B34" location="'16'!A1" display="16 - Evolução das Exportações de Vinho com DOP Vinho Verde -  Branco e Acondicionamento até 2 litros - com Destino a uma Seleção de Mercados" xr:uid="{1600B932-6478-4ED2-83F2-CD4E43FF9EF9}"/>
    <hyperlink ref="B36" location="'17'!A1" display="17 - Evolução das Exportações de Vinho com IGP por Mercado / Acondicionamento" xr:uid="{6263D861-1850-4E3A-A173-3B67C751DE14}"/>
    <hyperlink ref="B38" location="'18'!A1" display="18 - Evolução das Exportações de Vinho com IGP com Destino a uma Seleção de Mercados" xr:uid="{B3868B5E-2771-43CF-9802-52F64E2AC8A7}"/>
    <hyperlink ref="B40" location="'19'!A1" display="19 - Evolução das Exportações de Vinho ( ex-vinho mesa) por Mercado / Acondicionamento" xr:uid="{C8408116-018E-402A-A3E2-D8BC1C13F70F}"/>
    <hyperlink ref="B42" location="'20'!A1" display="20 - Evolução das Exportações de Vinho (ex-vinho mesa) com Destino a uma Seleção de Mercados" xr:uid="{4337DBAB-C2E7-4083-94FD-41927BB38508}"/>
    <hyperlink ref="B44" location="'21'!A1" display="21- Evolução das Exportações de Vinhos Espumantes e Espumosos por Mercado" xr:uid="{6EEDDA6B-FB25-4CF5-92F3-CE3292B3DE11}"/>
    <hyperlink ref="B46" location="'22'!A1" display="22 - Evolução das Exportações de Vinhos Espumantes e Espumosos com Destino a uma Seleção de Mercados" xr:uid="{D095C1A3-19E8-4710-918E-BEBC62AB51AE}"/>
    <hyperlink ref="B48" location="'23'!A1" display="23 - Evolução das Exportações de Vinho Licoroso com DOP Porto por Mercado" xr:uid="{4AEE1043-9B41-4FF2-96C3-4BA21CBC6FE3}"/>
    <hyperlink ref="B50" location="'24'!A1" display="24 - Evolução das Exportações de Vinho Licoroso com DOP Porto com Destino a uma Seleção de Mercados" xr:uid="{5BC242E6-E20D-4973-899C-56568A7C9AAA}"/>
    <hyperlink ref="B52" location="'25'!A1" display="25 - Evolução das Exportações de Vinho Licoroso com DOP Madeira por Mercado" xr:uid="{3E4F9072-9FC1-4755-B488-50267D2385D1}"/>
    <hyperlink ref="B54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82" workbookViewId="0">
      <selection activeCell="P92" sqref="P92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114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14522.530000000002</v>
      </c>
      <c r="C7" s="147">
        <v>19650.830000000002</v>
      </c>
      <c r="D7" s="247">
        <f>B7/$B$33</f>
        <v>7.3641805274988745E-2</v>
      </c>
      <c r="E7" s="246">
        <f>C7/$C$33</f>
        <v>0.11895133062176107</v>
      </c>
      <c r="F7" s="52">
        <f>(C7-B7)/B7</f>
        <v>0.35312717549903483</v>
      </c>
      <c r="H7" s="39">
        <v>4239.9089999999997</v>
      </c>
      <c r="I7" s="147">
        <v>5257.1959999999999</v>
      </c>
      <c r="J7" s="247">
        <f>H7/$H$33</f>
        <v>0.10153925073201431</v>
      </c>
      <c r="K7" s="246">
        <f>I7/$I$33</f>
        <v>0.13242149866631309</v>
      </c>
      <c r="L7" s="52">
        <f>(I7-H7)/H7</f>
        <v>0.23993132871483808</v>
      </c>
      <c r="N7" s="27">
        <f t="shared" ref="N7:N33" si="0">(H7/B7)*10</f>
        <v>2.9195388131406848</v>
      </c>
      <c r="O7" s="151">
        <f t="shared" ref="O7:O33" si="1">(I7/C7)*10</f>
        <v>2.6753048090080673</v>
      </c>
      <c r="P7" s="61">
        <f>(O7-N7)/N7</f>
        <v>-8.3654994766068358E-2</v>
      </c>
    </row>
    <row r="8" spans="1:16" ht="20.100000000000001" customHeight="1" x14ac:dyDescent="0.25">
      <c r="A8" s="8" t="s">
        <v>160</v>
      </c>
      <c r="B8" s="19">
        <v>10924.73</v>
      </c>
      <c r="C8" s="140">
        <v>15266.440000000002</v>
      </c>
      <c r="D8" s="247">
        <f t="shared" ref="D8:D32" si="2">B8/$B$33</f>
        <v>5.5397843167948532E-2</v>
      </c>
      <c r="E8" s="215">
        <f t="shared" ref="E8:E32" si="3">C8/$C$33</f>
        <v>9.2411534365585482E-2</v>
      </c>
      <c r="F8" s="52">
        <f t="shared" ref="F8:F33" si="4">(C8-B8)/B8</f>
        <v>0.3974203481459041</v>
      </c>
      <c r="H8" s="19">
        <v>3370.0659999999998</v>
      </c>
      <c r="I8" s="140">
        <v>4723.6750000000002</v>
      </c>
      <c r="J8" s="247">
        <f t="shared" ref="J8:J32" si="5">H8/$H$33</f>
        <v>8.0707858719948122E-2</v>
      </c>
      <c r="K8" s="215">
        <f t="shared" ref="K8:K32" si="6">I8/$I$33</f>
        <v>0.11898284231985957</v>
      </c>
      <c r="L8" s="52">
        <f t="shared" ref="L8:L33" si="7">(I8-H8)/H8</f>
        <v>0.40165652542116398</v>
      </c>
      <c r="N8" s="27">
        <f t="shared" si="0"/>
        <v>3.0848048418587921</v>
      </c>
      <c r="O8" s="152">
        <f t="shared" si="1"/>
        <v>3.0941562014457853</v>
      </c>
      <c r="P8" s="52">
        <f t="shared" ref="P8:P71" si="8">(O8-N8)/N8</f>
        <v>3.0314266433005168E-3</v>
      </c>
    </row>
    <row r="9" spans="1:16" ht="20.100000000000001" customHeight="1" x14ac:dyDescent="0.25">
      <c r="A9" s="8" t="s">
        <v>164</v>
      </c>
      <c r="B9" s="19">
        <v>6983.7</v>
      </c>
      <c r="C9" s="140">
        <v>7730.1399999999994</v>
      </c>
      <c r="D9" s="247">
        <f t="shared" si="2"/>
        <v>3.5413407684400634E-2</v>
      </c>
      <c r="E9" s="215">
        <f t="shared" si="3"/>
        <v>4.6792447896221175E-2</v>
      </c>
      <c r="F9" s="52">
        <f t="shared" si="4"/>
        <v>0.10688317081203368</v>
      </c>
      <c r="H9" s="19">
        <v>2539.5329999999999</v>
      </c>
      <c r="I9" s="140">
        <v>2929.3739999999998</v>
      </c>
      <c r="J9" s="247">
        <f t="shared" si="5"/>
        <v>6.081788029630459E-2</v>
      </c>
      <c r="K9" s="215">
        <f t="shared" si="6"/>
        <v>7.3786880921718007E-2</v>
      </c>
      <c r="L9" s="52">
        <f t="shared" si="7"/>
        <v>0.15350893254783454</v>
      </c>
      <c r="N9" s="27">
        <f t="shared" si="0"/>
        <v>3.6363718372782334</v>
      </c>
      <c r="O9" s="152">
        <f t="shared" si="1"/>
        <v>3.7895484428483832</v>
      </c>
      <c r="P9" s="52">
        <f t="shared" si="8"/>
        <v>4.2123471532768235E-2</v>
      </c>
    </row>
    <row r="10" spans="1:16" ht="20.100000000000001" customHeight="1" x14ac:dyDescent="0.25">
      <c r="A10" s="8" t="s">
        <v>162</v>
      </c>
      <c r="B10" s="19">
        <v>11611.390000000001</v>
      </c>
      <c r="C10" s="140">
        <v>9733.16</v>
      </c>
      <c r="D10" s="247">
        <f t="shared" si="2"/>
        <v>5.8879804094186854E-2</v>
      </c>
      <c r="E10" s="215">
        <f t="shared" si="3"/>
        <v>5.8917222995390005E-2</v>
      </c>
      <c r="F10" s="52">
        <f t="shared" si="4"/>
        <v>-0.16175755012965728</v>
      </c>
      <c r="H10" s="19">
        <v>3053.68</v>
      </c>
      <c r="I10" s="140">
        <v>2668.67</v>
      </c>
      <c r="J10" s="247">
        <f t="shared" si="5"/>
        <v>7.3130904265949453E-2</v>
      </c>
      <c r="K10" s="215">
        <f t="shared" si="6"/>
        <v>6.7220107609803736E-2</v>
      </c>
      <c r="L10" s="52">
        <f t="shared" si="7"/>
        <v>-0.12608066333080081</v>
      </c>
      <c r="N10" s="27">
        <f t="shared" si="0"/>
        <v>2.6299004684193705</v>
      </c>
      <c r="O10" s="152">
        <f t="shared" si="1"/>
        <v>2.7418330737396697</v>
      </c>
      <c r="P10" s="52">
        <f t="shared" si="8"/>
        <v>4.2561536706205903E-2</v>
      </c>
    </row>
    <row r="11" spans="1:16" ht="20.100000000000001" customHeight="1" x14ac:dyDescent="0.25">
      <c r="A11" s="8" t="s">
        <v>159</v>
      </c>
      <c r="B11" s="19">
        <v>12295.269999999999</v>
      </c>
      <c r="C11" s="140">
        <v>10927.92</v>
      </c>
      <c r="D11" s="247">
        <f t="shared" si="2"/>
        <v>6.2347668012626624E-2</v>
      </c>
      <c r="E11" s="215">
        <f t="shared" si="3"/>
        <v>6.614940055601494E-2</v>
      </c>
      <c r="F11" s="52">
        <f t="shared" si="4"/>
        <v>-0.11120943257041112</v>
      </c>
      <c r="H11" s="19">
        <v>2227.3139999999994</v>
      </c>
      <c r="I11" s="140">
        <v>2142.549</v>
      </c>
      <c r="J11" s="247">
        <f t="shared" si="5"/>
        <v>5.3340719035461767E-2</v>
      </c>
      <c r="K11" s="215">
        <f t="shared" si="6"/>
        <v>5.3967847032146112E-2</v>
      </c>
      <c r="L11" s="52">
        <f t="shared" si="7"/>
        <v>-3.8057049881606027E-2</v>
      </c>
      <c r="N11" s="27">
        <f t="shared" si="0"/>
        <v>1.8115210158052646</v>
      </c>
      <c r="O11" s="152">
        <f t="shared" si="1"/>
        <v>1.9606192212241671</v>
      </c>
      <c r="P11" s="52">
        <f t="shared" si="8"/>
        <v>8.2305534475196118E-2</v>
      </c>
    </row>
    <row r="12" spans="1:16" ht="20.100000000000001" customHeight="1" x14ac:dyDescent="0.25">
      <c r="A12" s="8" t="s">
        <v>168</v>
      </c>
      <c r="B12" s="19">
        <v>4367.9500000000007</v>
      </c>
      <c r="C12" s="140">
        <v>10252.829999999998</v>
      </c>
      <c r="D12" s="247">
        <f t="shared" si="2"/>
        <v>2.2149289645184901E-2</v>
      </c>
      <c r="E12" s="215">
        <f t="shared" si="3"/>
        <v>6.2062913939956235E-2</v>
      </c>
      <c r="F12" s="52">
        <f t="shared" si="4"/>
        <v>1.3472864845064609</v>
      </c>
      <c r="H12" s="19">
        <v>1019.019</v>
      </c>
      <c r="I12" s="140">
        <v>1901.8780000000002</v>
      </c>
      <c r="J12" s="247">
        <f t="shared" si="5"/>
        <v>2.4403926061075012E-2</v>
      </c>
      <c r="K12" s="215">
        <f t="shared" si="6"/>
        <v>4.7905677292703223E-2</v>
      </c>
      <c r="L12" s="52">
        <f t="shared" si="7"/>
        <v>0.8663812941662522</v>
      </c>
      <c r="N12" s="27">
        <f t="shared" si="0"/>
        <v>2.3329456610080239</v>
      </c>
      <c r="O12" s="152">
        <f t="shared" si="1"/>
        <v>1.8549785766466433</v>
      </c>
      <c r="P12" s="52">
        <f t="shared" si="8"/>
        <v>-0.2048770755144205</v>
      </c>
    </row>
    <row r="13" spans="1:16" ht="20.100000000000001" customHeight="1" x14ac:dyDescent="0.25">
      <c r="A13" s="8" t="s">
        <v>165</v>
      </c>
      <c r="B13" s="19">
        <v>7983.07</v>
      </c>
      <c r="C13" s="140">
        <v>9203.9600000000009</v>
      </c>
      <c r="D13" s="247">
        <f t="shared" si="2"/>
        <v>4.0481079153329637E-2</v>
      </c>
      <c r="E13" s="215">
        <f t="shared" si="3"/>
        <v>5.5713844605518648E-2</v>
      </c>
      <c r="F13" s="52">
        <f t="shared" si="4"/>
        <v>0.15293489847890615</v>
      </c>
      <c r="H13" s="19">
        <v>1591.0720000000001</v>
      </c>
      <c r="I13" s="140">
        <v>1873.154</v>
      </c>
      <c r="J13" s="247">
        <f t="shared" si="5"/>
        <v>3.8103709004294078E-2</v>
      </c>
      <c r="K13" s="215">
        <f t="shared" si="6"/>
        <v>4.7182159446366279E-2</v>
      </c>
      <c r="L13" s="52">
        <f t="shared" si="7"/>
        <v>0.17729053116389445</v>
      </c>
      <c r="N13" s="27">
        <f t="shared" si="0"/>
        <v>1.9930578085874235</v>
      </c>
      <c r="O13" s="152">
        <f t="shared" si="1"/>
        <v>2.0351609524595933</v>
      </c>
      <c r="P13" s="52">
        <f t="shared" si="8"/>
        <v>2.1124898480496292E-2</v>
      </c>
    </row>
    <row r="14" spans="1:16" ht="20.100000000000001" customHeight="1" x14ac:dyDescent="0.25">
      <c r="A14" s="8" t="s">
        <v>169</v>
      </c>
      <c r="B14" s="19">
        <v>10160.509999999998</v>
      </c>
      <c r="C14" s="140">
        <v>8031.42</v>
      </c>
      <c r="D14" s="247">
        <f t="shared" si="2"/>
        <v>5.1522585865863287E-2</v>
      </c>
      <c r="E14" s="215">
        <f t="shared" si="3"/>
        <v>4.861617019648657E-2</v>
      </c>
      <c r="F14" s="52">
        <f t="shared" si="4"/>
        <v>-0.20954558383388222</v>
      </c>
      <c r="H14" s="19">
        <v>2221.1849999999999</v>
      </c>
      <c r="I14" s="140">
        <v>1741.0389999999998</v>
      </c>
      <c r="J14" s="247">
        <f t="shared" si="5"/>
        <v>5.3193938982461469E-2</v>
      </c>
      <c r="K14" s="215">
        <f t="shared" si="6"/>
        <v>4.3854365257924383E-2</v>
      </c>
      <c r="L14" s="52">
        <f t="shared" si="7"/>
        <v>-0.21616659575857039</v>
      </c>
      <c r="N14" s="27">
        <f t="shared" si="0"/>
        <v>2.1860959735288881</v>
      </c>
      <c r="O14" s="152">
        <f t="shared" si="1"/>
        <v>2.1677847752950283</v>
      </c>
      <c r="P14" s="52">
        <f t="shared" si="8"/>
        <v>-8.3762096703837892E-3</v>
      </c>
    </row>
    <row r="15" spans="1:16" ht="20.100000000000001" customHeight="1" x14ac:dyDescent="0.25">
      <c r="A15" s="8" t="s">
        <v>167</v>
      </c>
      <c r="B15" s="19">
        <v>5836.93</v>
      </c>
      <c r="C15" s="140">
        <v>5285.33</v>
      </c>
      <c r="D15" s="247">
        <f t="shared" si="2"/>
        <v>2.9598290550182371E-2</v>
      </c>
      <c r="E15" s="215">
        <f t="shared" si="3"/>
        <v>3.1993408740247226E-2</v>
      </c>
      <c r="F15" s="52">
        <f t="shared" si="4"/>
        <v>-9.4501732931523988E-2</v>
      </c>
      <c r="H15" s="19">
        <v>1979.1100000000001</v>
      </c>
      <c r="I15" s="140">
        <v>1726.3179999999998</v>
      </c>
      <c r="J15" s="247">
        <f t="shared" si="5"/>
        <v>4.7396617832183865E-2</v>
      </c>
      <c r="K15" s="215">
        <f t="shared" si="6"/>
        <v>4.3483563621107571E-2</v>
      </c>
      <c r="L15" s="52">
        <f t="shared" si="7"/>
        <v>-0.12773014132615185</v>
      </c>
      <c r="N15" s="27">
        <f t="shared" si="0"/>
        <v>3.3906694101179902</v>
      </c>
      <c r="O15" s="152">
        <f t="shared" si="1"/>
        <v>3.2662444918292706</v>
      </c>
      <c r="P15" s="52">
        <f t="shared" si="8"/>
        <v>-3.6696269449751455E-2</v>
      </c>
    </row>
    <row r="16" spans="1:16" ht="20.100000000000001" customHeight="1" x14ac:dyDescent="0.25">
      <c r="A16" s="8" t="s">
        <v>171</v>
      </c>
      <c r="B16" s="19">
        <v>39954.369999999988</v>
      </c>
      <c r="C16" s="140">
        <v>13773.710000000001</v>
      </c>
      <c r="D16" s="247">
        <f t="shared" si="2"/>
        <v>0.20260326096243908</v>
      </c>
      <c r="E16" s="215">
        <f t="shared" si="3"/>
        <v>8.3375670752749709E-2</v>
      </c>
      <c r="F16" s="52">
        <f t="shared" si="4"/>
        <v>-0.65526399239932942</v>
      </c>
      <c r="H16" s="19">
        <v>5037.8090000000002</v>
      </c>
      <c r="I16" s="140">
        <v>1689.8100000000002</v>
      </c>
      <c r="J16" s="247">
        <f t="shared" si="5"/>
        <v>0.12064771937109932</v>
      </c>
      <c r="K16" s="215">
        <f t="shared" si="6"/>
        <v>4.2563977576891281E-2</v>
      </c>
      <c r="L16" s="52">
        <f t="shared" si="7"/>
        <v>-0.66457442114220677</v>
      </c>
      <c r="N16" s="27">
        <f t="shared" si="0"/>
        <v>1.2608906109644582</v>
      </c>
      <c r="O16" s="152">
        <f t="shared" si="1"/>
        <v>1.226837213793524</v>
      </c>
      <c r="P16" s="52">
        <f t="shared" si="8"/>
        <v>-2.7007415928719407E-2</v>
      </c>
    </row>
    <row r="17" spans="1:16" ht="20.100000000000001" customHeight="1" x14ac:dyDescent="0.25">
      <c r="A17" s="8" t="s">
        <v>170</v>
      </c>
      <c r="B17" s="19">
        <v>8826.8100000000013</v>
      </c>
      <c r="C17" s="140">
        <v>6897.81</v>
      </c>
      <c r="D17" s="247">
        <f t="shared" si="2"/>
        <v>4.4759571728846377E-2</v>
      </c>
      <c r="E17" s="215">
        <f t="shared" si="3"/>
        <v>4.1754148698863597E-2</v>
      </c>
      <c r="F17" s="52">
        <f t="shared" si="4"/>
        <v>-0.21853874729375625</v>
      </c>
      <c r="H17" s="19">
        <v>2016.3809999999999</v>
      </c>
      <c r="I17" s="140">
        <v>1658.1970000000001</v>
      </c>
      <c r="J17" s="247">
        <f t="shared" si="5"/>
        <v>4.8289200530074995E-2</v>
      </c>
      <c r="K17" s="215">
        <f t="shared" si="6"/>
        <v>4.1767689814871722E-2</v>
      </c>
      <c r="L17" s="52">
        <f t="shared" si="7"/>
        <v>-0.17763706363033563</v>
      </c>
      <c r="N17" s="27">
        <f t="shared" si="0"/>
        <v>2.2843824665989181</v>
      </c>
      <c r="O17" s="152">
        <f t="shared" si="1"/>
        <v>2.4039470498607529</v>
      </c>
      <c r="P17" s="52">
        <f t="shared" si="8"/>
        <v>5.2340002171285913E-2</v>
      </c>
    </row>
    <row r="18" spans="1:16" ht="20.100000000000001" customHeight="1" x14ac:dyDescent="0.25">
      <c r="A18" s="8" t="s">
        <v>163</v>
      </c>
      <c r="B18" s="19">
        <v>8889.9600000000009</v>
      </c>
      <c r="C18" s="140">
        <v>4440.41</v>
      </c>
      <c r="D18" s="247">
        <f t="shared" si="2"/>
        <v>4.5079796923982174E-2</v>
      </c>
      <c r="E18" s="215">
        <f t="shared" si="3"/>
        <v>2.6878899161316545E-2</v>
      </c>
      <c r="F18" s="52">
        <f t="shared" si="4"/>
        <v>-0.50051406305540191</v>
      </c>
      <c r="H18" s="19">
        <v>1570.7649999999996</v>
      </c>
      <c r="I18" s="140">
        <v>1125.7150000000001</v>
      </c>
      <c r="J18" s="247">
        <f t="shared" si="5"/>
        <v>3.7617387820368886E-2</v>
      </c>
      <c r="K18" s="215">
        <f t="shared" si="6"/>
        <v>2.835520444190185E-2</v>
      </c>
      <c r="L18" s="52">
        <f t="shared" si="7"/>
        <v>-0.28333328028062732</v>
      </c>
      <c r="N18" s="27">
        <f t="shared" si="0"/>
        <v>1.7668977138254836</v>
      </c>
      <c r="O18" s="152">
        <f t="shared" si="1"/>
        <v>2.5351600415276971</v>
      </c>
      <c r="P18" s="52">
        <f t="shared" si="8"/>
        <v>0.43480860362814122</v>
      </c>
    </row>
    <row r="19" spans="1:16" ht="20.100000000000001" customHeight="1" x14ac:dyDescent="0.25">
      <c r="A19" s="8" t="s">
        <v>172</v>
      </c>
      <c r="B19" s="19">
        <v>6348.4</v>
      </c>
      <c r="C19" s="140">
        <v>5338.1</v>
      </c>
      <c r="D19" s="247">
        <f t="shared" si="2"/>
        <v>3.2191886441807205E-2</v>
      </c>
      <c r="E19" s="215">
        <f t="shared" si="3"/>
        <v>3.2312838592162406E-2</v>
      </c>
      <c r="F19" s="52">
        <f t="shared" si="4"/>
        <v>-0.15914246109255864</v>
      </c>
      <c r="H19" s="19">
        <v>1137.306</v>
      </c>
      <c r="I19" s="140">
        <v>1069.7939999999999</v>
      </c>
      <c r="J19" s="247">
        <f t="shared" si="5"/>
        <v>2.723671642316481E-2</v>
      </c>
      <c r="K19" s="215">
        <f t="shared" si="6"/>
        <v>2.6946631768005172E-2</v>
      </c>
      <c r="L19" s="52">
        <f t="shared" si="7"/>
        <v>-5.9361332833907647E-2</v>
      </c>
      <c r="N19" s="27">
        <f t="shared" si="0"/>
        <v>1.7914844685275031</v>
      </c>
      <c r="O19" s="152">
        <f t="shared" si="1"/>
        <v>2.0040726101047186</v>
      </c>
      <c r="P19" s="52">
        <f t="shared" si="8"/>
        <v>0.11866591383398969</v>
      </c>
    </row>
    <row r="20" spans="1:16" ht="20.100000000000001" customHeight="1" x14ac:dyDescent="0.25">
      <c r="A20" s="8" t="s">
        <v>176</v>
      </c>
      <c r="B20" s="19">
        <v>3693.2199999999993</v>
      </c>
      <c r="C20" s="140">
        <v>2949.2399999999993</v>
      </c>
      <c r="D20" s="247">
        <f t="shared" si="2"/>
        <v>1.872782415169353E-2</v>
      </c>
      <c r="E20" s="215">
        <f t="shared" si="3"/>
        <v>1.7852478614029152E-2</v>
      </c>
      <c r="F20" s="52">
        <f t="shared" si="4"/>
        <v>-0.20144480967827536</v>
      </c>
      <c r="H20" s="19">
        <v>864.68500000000006</v>
      </c>
      <c r="I20" s="140">
        <v>767.10099999999989</v>
      </c>
      <c r="J20" s="247">
        <f t="shared" si="5"/>
        <v>2.0707865904483282E-2</v>
      </c>
      <c r="K20" s="215">
        <f t="shared" si="6"/>
        <v>1.9322213599878606E-2</v>
      </c>
      <c r="L20" s="52">
        <f t="shared" si="7"/>
        <v>-0.11285497030710626</v>
      </c>
      <c r="N20" s="27">
        <f t="shared" si="0"/>
        <v>2.341276717877625</v>
      </c>
      <c r="O20" s="152">
        <f t="shared" si="1"/>
        <v>2.6010124642280723</v>
      </c>
      <c r="P20" s="52">
        <f t="shared" si="8"/>
        <v>0.11093765395911789</v>
      </c>
    </row>
    <row r="21" spans="1:16" ht="20.100000000000001" customHeight="1" x14ac:dyDescent="0.25">
      <c r="A21" s="8" t="s">
        <v>178</v>
      </c>
      <c r="B21" s="19">
        <v>2564.4500000000003</v>
      </c>
      <c r="C21" s="140">
        <v>2472.9800000000009</v>
      </c>
      <c r="D21" s="247">
        <f t="shared" si="2"/>
        <v>1.3003982607537726E-2</v>
      </c>
      <c r="E21" s="215">
        <f t="shared" si="3"/>
        <v>1.496955912808786E-2</v>
      </c>
      <c r="F21" s="52">
        <f t="shared" si="4"/>
        <v>-3.5668466922731713E-2</v>
      </c>
      <c r="H21" s="19">
        <v>684.19299999999998</v>
      </c>
      <c r="I21" s="140">
        <v>637.93700000000013</v>
      </c>
      <c r="J21" s="247">
        <f t="shared" si="5"/>
        <v>1.6385362180199873E-2</v>
      </c>
      <c r="K21" s="215">
        <f t="shared" si="6"/>
        <v>1.6068751021398438E-2</v>
      </c>
      <c r="L21" s="52">
        <f t="shared" si="7"/>
        <v>-6.7606654847389341E-2</v>
      </c>
      <c r="N21" s="27">
        <f t="shared" si="0"/>
        <v>2.6679911871941346</v>
      </c>
      <c r="O21" s="152">
        <f t="shared" si="1"/>
        <v>2.5796286261918815</v>
      </c>
      <c r="P21" s="52">
        <f t="shared" si="8"/>
        <v>-3.3119510074237551E-2</v>
      </c>
    </row>
    <row r="22" spans="1:16" ht="20.100000000000001" customHeight="1" x14ac:dyDescent="0.25">
      <c r="A22" s="8" t="s">
        <v>177</v>
      </c>
      <c r="B22" s="19">
        <v>1367.1399999999999</v>
      </c>
      <c r="C22" s="140">
        <v>1587.27</v>
      </c>
      <c r="D22" s="247">
        <f t="shared" si="2"/>
        <v>6.932583899888523E-3</v>
      </c>
      <c r="E22" s="215">
        <f t="shared" si="3"/>
        <v>9.6081375980557899E-3</v>
      </c>
      <c r="F22" s="52">
        <f t="shared" si="4"/>
        <v>0.16101496554851744</v>
      </c>
      <c r="H22" s="19">
        <v>406.85199999999998</v>
      </c>
      <c r="I22" s="140">
        <v>586.46900000000005</v>
      </c>
      <c r="J22" s="247">
        <f t="shared" si="5"/>
        <v>9.7434749752462815E-3</v>
      </c>
      <c r="K22" s="215">
        <f t="shared" si="6"/>
        <v>1.4772343260805565E-2</v>
      </c>
      <c r="L22" s="52">
        <f t="shared" si="7"/>
        <v>0.44147994848249505</v>
      </c>
      <c r="N22" s="27">
        <f t="shared" si="0"/>
        <v>2.9759351639188383</v>
      </c>
      <c r="O22" s="152">
        <f t="shared" si="1"/>
        <v>3.6948282270817194</v>
      </c>
      <c r="P22" s="52">
        <f t="shared" si="8"/>
        <v>0.24156879218302998</v>
      </c>
    </row>
    <row r="23" spans="1:16" ht="20.100000000000001" customHeight="1" x14ac:dyDescent="0.25">
      <c r="A23" s="8" t="s">
        <v>179</v>
      </c>
      <c r="B23" s="19">
        <v>4001.5299999999997</v>
      </c>
      <c r="C23" s="140">
        <v>2674.37</v>
      </c>
      <c r="D23" s="247">
        <f t="shared" si="2"/>
        <v>2.0291222883480058E-2</v>
      </c>
      <c r="E23" s="215">
        <f t="shared" si="3"/>
        <v>1.6188622570900014E-2</v>
      </c>
      <c r="F23" s="52">
        <f t="shared" si="4"/>
        <v>-0.33166313884939008</v>
      </c>
      <c r="H23" s="19">
        <v>980.14900000000011</v>
      </c>
      <c r="I23" s="140">
        <v>579.76900000000012</v>
      </c>
      <c r="J23" s="247">
        <f t="shared" si="5"/>
        <v>2.3473049790864169E-2</v>
      </c>
      <c r="K23" s="215">
        <f t="shared" si="6"/>
        <v>1.4603579524193064E-2</v>
      </c>
      <c r="L23" s="52">
        <f t="shared" si="7"/>
        <v>-0.40848891342030647</v>
      </c>
      <c r="N23" s="27">
        <f t="shared" si="0"/>
        <v>2.4494355908864867</v>
      </c>
      <c r="O23" s="152">
        <f t="shared" si="1"/>
        <v>2.167871311748188</v>
      </c>
      <c r="P23" s="52">
        <f t="shared" si="8"/>
        <v>-0.11495067687670708</v>
      </c>
    </row>
    <row r="24" spans="1:16" ht="20.100000000000001" customHeight="1" x14ac:dyDescent="0.25">
      <c r="A24" s="8" t="s">
        <v>174</v>
      </c>
      <c r="B24" s="19">
        <v>295.97000000000003</v>
      </c>
      <c r="C24" s="140">
        <v>1762.2099999999998</v>
      </c>
      <c r="D24" s="247">
        <f t="shared" si="2"/>
        <v>1.5008242439325942E-3</v>
      </c>
      <c r="E24" s="215">
        <f t="shared" si="3"/>
        <v>1.0667092653845843E-2</v>
      </c>
      <c r="F24" s="52">
        <f t="shared" si="4"/>
        <v>4.9540156096901704</v>
      </c>
      <c r="H24" s="19">
        <v>84.3</v>
      </c>
      <c r="I24" s="140">
        <v>524.99599999999998</v>
      </c>
      <c r="J24" s="247">
        <f t="shared" si="5"/>
        <v>2.0188543755794773E-3</v>
      </c>
      <c r="K24" s="215">
        <f t="shared" si="6"/>
        <v>1.3223923383077157E-2</v>
      </c>
      <c r="L24" s="52">
        <f t="shared" si="7"/>
        <v>5.227710557532621</v>
      </c>
      <c r="N24" s="27">
        <f t="shared" si="0"/>
        <v>2.8482616481400136</v>
      </c>
      <c r="O24" s="152">
        <f t="shared" si="1"/>
        <v>2.9791909023328662</v>
      </c>
      <c r="P24" s="52">
        <f t="shared" si="8"/>
        <v>4.5968127358788372E-2</v>
      </c>
    </row>
    <row r="25" spans="1:16" ht="20.100000000000001" customHeight="1" x14ac:dyDescent="0.25">
      <c r="A25" s="8" t="s">
        <v>166</v>
      </c>
      <c r="B25" s="19">
        <v>2584.87</v>
      </c>
      <c r="C25" s="140">
        <v>1870.9700000000003</v>
      </c>
      <c r="D25" s="247">
        <f t="shared" si="2"/>
        <v>1.3107529693597473E-2</v>
      </c>
      <c r="E25" s="215">
        <f t="shared" si="3"/>
        <v>1.1325443813487589E-2</v>
      </c>
      <c r="F25" s="52">
        <f t="shared" si="4"/>
        <v>-0.27618410210184641</v>
      </c>
      <c r="H25" s="19">
        <v>689.51400000000001</v>
      </c>
      <c r="I25" s="140">
        <v>520.29899999999998</v>
      </c>
      <c r="J25" s="247">
        <f t="shared" si="5"/>
        <v>1.6512791885211243E-2</v>
      </c>
      <c r="K25" s="215">
        <f t="shared" si="6"/>
        <v>1.3105612447126573E-2</v>
      </c>
      <c r="L25" s="52">
        <f t="shared" si="7"/>
        <v>-0.24541198583350016</v>
      </c>
      <c r="N25" s="27">
        <f t="shared" si="0"/>
        <v>2.6674997195216781</v>
      </c>
      <c r="O25" s="152">
        <f t="shared" si="1"/>
        <v>2.7809050920110954</v>
      </c>
      <c r="P25" s="52">
        <f t="shared" si="8"/>
        <v>4.251373361334506E-2</v>
      </c>
    </row>
    <row r="26" spans="1:16" ht="20.100000000000001" customHeight="1" x14ac:dyDescent="0.25">
      <c r="A26" s="8" t="s">
        <v>181</v>
      </c>
      <c r="B26" s="19">
        <v>1303.26</v>
      </c>
      <c r="C26" s="140">
        <v>694.21</v>
      </c>
      <c r="D26" s="247">
        <f t="shared" si="2"/>
        <v>6.6086569724890781E-3</v>
      </c>
      <c r="E26" s="215">
        <f t="shared" si="3"/>
        <v>4.2022247014977358E-3</v>
      </c>
      <c r="F26" s="52">
        <f t="shared" si="4"/>
        <v>-0.46732808495618677</v>
      </c>
      <c r="H26" s="19">
        <v>309.98200000000003</v>
      </c>
      <c r="I26" s="140">
        <v>509.947</v>
      </c>
      <c r="J26" s="247">
        <f t="shared" si="5"/>
        <v>7.4235885771159861E-3</v>
      </c>
      <c r="K26" s="215">
        <f t="shared" si="6"/>
        <v>1.2844859879751555E-2</v>
      </c>
      <c r="L26" s="52">
        <f t="shared" si="7"/>
        <v>0.6450858436941499</v>
      </c>
      <c r="N26" s="27">
        <f t="shared" si="0"/>
        <v>2.3785123459632</v>
      </c>
      <c r="O26" s="152">
        <f t="shared" si="1"/>
        <v>7.3457167139626334</v>
      </c>
      <c r="P26" s="52">
        <f t="shared" si="8"/>
        <v>2.0883660227493666</v>
      </c>
    </row>
    <row r="27" spans="1:16" ht="20.100000000000001" customHeight="1" x14ac:dyDescent="0.25">
      <c r="A27" s="8" t="s">
        <v>180</v>
      </c>
      <c r="B27" s="19">
        <v>1247.95</v>
      </c>
      <c r="C27" s="140">
        <v>1486.09</v>
      </c>
      <c r="D27" s="247">
        <f t="shared" si="2"/>
        <v>6.3281873676915923E-3</v>
      </c>
      <c r="E27" s="215">
        <f t="shared" si="3"/>
        <v>8.99567005178371E-3</v>
      </c>
      <c r="F27" s="52">
        <f t="shared" si="4"/>
        <v>0.19082495292279328</v>
      </c>
      <c r="H27" s="19">
        <v>480.52699999999993</v>
      </c>
      <c r="I27" s="140">
        <v>509.26300000000003</v>
      </c>
      <c r="J27" s="247">
        <f t="shared" si="5"/>
        <v>1.1507877064461203E-2</v>
      </c>
      <c r="K27" s="215">
        <f t="shared" si="6"/>
        <v>1.2827630865446638E-2</v>
      </c>
      <c r="L27" s="52">
        <f t="shared" si="7"/>
        <v>5.9801010140949643E-2</v>
      </c>
      <c r="N27" s="27">
        <f t="shared" si="0"/>
        <v>3.8505308706278289</v>
      </c>
      <c r="O27" s="152">
        <f t="shared" si="1"/>
        <v>3.4268651292990331</v>
      </c>
      <c r="P27" s="52">
        <f t="shared" si="8"/>
        <v>-0.11002787811949608</v>
      </c>
    </row>
    <row r="28" spans="1:16" ht="20.100000000000001" customHeight="1" x14ac:dyDescent="0.25">
      <c r="A28" s="8" t="s">
        <v>182</v>
      </c>
      <c r="B28" s="19">
        <v>1175.4600000000003</v>
      </c>
      <c r="C28" s="140">
        <v>797.84999999999991</v>
      </c>
      <c r="D28" s="247">
        <f t="shared" si="2"/>
        <v>5.9606002830456034E-3</v>
      </c>
      <c r="E28" s="215">
        <f t="shared" si="3"/>
        <v>4.8295832357499431E-3</v>
      </c>
      <c r="F28" s="52">
        <f t="shared" si="4"/>
        <v>-0.32124444898167548</v>
      </c>
      <c r="H28" s="19">
        <v>240.02599999999998</v>
      </c>
      <c r="I28" s="140">
        <v>467.50200000000001</v>
      </c>
      <c r="J28" s="247">
        <f t="shared" si="5"/>
        <v>5.7482507752412764E-3</v>
      </c>
      <c r="K28" s="215">
        <f t="shared" si="6"/>
        <v>1.1775729014002654E-2</v>
      </c>
      <c r="L28" s="52">
        <f t="shared" si="7"/>
        <v>0.94771399765025477</v>
      </c>
      <c r="N28" s="27">
        <f t="shared" si="0"/>
        <v>2.0419750565735963</v>
      </c>
      <c r="O28" s="152">
        <f t="shared" si="1"/>
        <v>5.8595224666290671</v>
      </c>
      <c r="P28" s="52">
        <f t="shared" si="8"/>
        <v>1.8695367496120439</v>
      </c>
    </row>
    <row r="29" spans="1:16" ht="20.100000000000001" customHeight="1" x14ac:dyDescent="0.25">
      <c r="A29" s="8" t="s">
        <v>173</v>
      </c>
      <c r="B29" s="19">
        <v>193.7</v>
      </c>
      <c r="C29" s="140">
        <v>230.98999999999998</v>
      </c>
      <c r="D29" s="247">
        <f t="shared" si="2"/>
        <v>9.822267663943758E-4</v>
      </c>
      <c r="E29" s="215">
        <f t="shared" si="3"/>
        <v>1.3982395583454024E-3</v>
      </c>
      <c r="F29" s="52">
        <f>(C29-B29)/B29</f>
        <v>0.19251419721218377</v>
      </c>
      <c r="H29" s="19">
        <v>362.16400000000004</v>
      </c>
      <c r="I29" s="140">
        <v>389.62499999999994</v>
      </c>
      <c r="J29" s="247">
        <f t="shared" si="5"/>
        <v>8.6732666201348278E-3</v>
      </c>
      <c r="K29" s="215">
        <f t="shared" si="6"/>
        <v>9.8141150563650706E-3</v>
      </c>
      <c r="L29" s="52">
        <f>(I29-H29)/H29</f>
        <v>7.5824764471344189E-2</v>
      </c>
      <c r="N29" s="27">
        <f t="shared" si="0"/>
        <v>18.697160557563247</v>
      </c>
      <c r="O29" s="152">
        <f t="shared" si="1"/>
        <v>16.86761331659379</v>
      </c>
      <c r="P29" s="52">
        <f>(O29-N29)/N29</f>
        <v>-9.7851608822462702E-2</v>
      </c>
    </row>
    <row r="30" spans="1:16" ht="20.100000000000001" customHeight="1" x14ac:dyDescent="0.25">
      <c r="A30" s="8" t="s">
        <v>193</v>
      </c>
      <c r="B30" s="19">
        <v>10718.05</v>
      </c>
      <c r="C30" s="140">
        <v>5434.05</v>
      </c>
      <c r="D30" s="247">
        <f t="shared" si="2"/>
        <v>5.434979655938689E-2</v>
      </c>
      <c r="E30" s="215">
        <f t="shared" si="3"/>
        <v>3.2893647655858844E-2</v>
      </c>
      <c r="F30" s="52">
        <f t="shared" si="4"/>
        <v>-0.49300012595574749</v>
      </c>
      <c r="H30" s="19">
        <v>825.322</v>
      </c>
      <c r="I30" s="140">
        <v>362.01499999999999</v>
      </c>
      <c r="J30" s="247">
        <f t="shared" si="5"/>
        <v>1.9765183048185118E-2</v>
      </c>
      <c r="K30" s="215">
        <f t="shared" si="6"/>
        <v>9.1186573298171359E-3</v>
      </c>
      <c r="L30" s="52">
        <f t="shared" si="7"/>
        <v>-0.56136513990902948</v>
      </c>
      <c r="N30" s="27">
        <f t="shared" si="0"/>
        <v>0.77002999612802714</v>
      </c>
      <c r="O30" s="152">
        <f t="shared" si="1"/>
        <v>0.66619740340997957</v>
      </c>
      <c r="P30" s="52">
        <f t="shared" si="8"/>
        <v>-0.13484227009357191</v>
      </c>
    </row>
    <row r="31" spans="1:16" ht="20.100000000000001" customHeight="1" x14ac:dyDescent="0.25">
      <c r="A31" s="8" t="s">
        <v>196</v>
      </c>
      <c r="B31" s="19">
        <v>2531.23</v>
      </c>
      <c r="C31" s="140">
        <v>2465.0299999999997</v>
      </c>
      <c r="D31" s="247">
        <f t="shared" si="2"/>
        <v>1.2835528435211338E-2</v>
      </c>
      <c r="E31" s="215">
        <f t="shared" si="3"/>
        <v>1.4921435813274027E-2</v>
      </c>
      <c r="F31" s="52">
        <f t="shared" si="4"/>
        <v>-2.6153293063056408E-2</v>
      </c>
      <c r="H31" s="19">
        <v>239.65600000000001</v>
      </c>
      <c r="I31" s="140">
        <v>280.04800000000006</v>
      </c>
      <c r="J31" s="247">
        <f t="shared" si="5"/>
        <v>5.7393898485631704E-3</v>
      </c>
      <c r="K31" s="215">
        <f t="shared" si="6"/>
        <v>7.0540219269937159E-3</v>
      </c>
      <c r="L31" s="52">
        <f t="shared" si="7"/>
        <v>0.16854157625930521</v>
      </c>
      <c r="N31" s="27">
        <f t="shared" si="0"/>
        <v>0.94679661666462556</v>
      </c>
      <c r="O31" s="152">
        <f t="shared" si="1"/>
        <v>1.1360835365086839</v>
      </c>
      <c r="P31" s="52">
        <f t="shared" si="8"/>
        <v>0.19992352793874374</v>
      </c>
    </row>
    <row r="32" spans="1:16" ht="20.100000000000001" customHeight="1" thickBot="1" x14ac:dyDescent="0.3">
      <c r="A32" s="8" t="s">
        <v>17</v>
      </c>
      <c r="B32" s="19">
        <f>B33-SUM(B7:B31)</f>
        <v>16822.520000000048</v>
      </c>
      <c r="C32" s="140">
        <f>C33-SUM(C7:C31)</f>
        <v>14243.270000000077</v>
      </c>
      <c r="D32" s="247">
        <f t="shared" si="2"/>
        <v>8.530474662986455E-2</v>
      </c>
      <c r="E32" s="215">
        <f t="shared" si="3"/>
        <v>8.6218033482810638E-2</v>
      </c>
      <c r="F32" s="52">
        <f t="shared" si="4"/>
        <v>-0.15332126221279355</v>
      </c>
      <c r="H32" s="19">
        <f>H33-SUM(H7:H31)</f>
        <v>3585.8359999999957</v>
      </c>
      <c r="I32" s="142">
        <f>I33-SUM(I7:I31)</f>
        <v>3058.1320000000051</v>
      </c>
      <c r="J32" s="247">
        <f t="shared" si="5"/>
        <v>8.5875215880313202E-2</v>
      </c>
      <c r="K32" s="215">
        <f t="shared" si="6"/>
        <v>7.7030116921531944E-2</v>
      </c>
      <c r="L32" s="52">
        <f t="shared" si="7"/>
        <v>-0.14716345086612753</v>
      </c>
      <c r="N32" s="27">
        <f t="shared" si="0"/>
        <v>2.1315688731533595</v>
      </c>
      <c r="O32" s="152">
        <f t="shared" si="1"/>
        <v>2.1470715643247571</v>
      </c>
      <c r="P32" s="52">
        <f t="shared" si="8"/>
        <v>7.2729018361313846E-3</v>
      </c>
    </row>
    <row r="33" spans="1:16" ht="26.25" customHeight="1" thickBot="1" x14ac:dyDescent="0.3">
      <c r="A33" s="12" t="s">
        <v>18</v>
      </c>
      <c r="B33" s="17">
        <v>197204.97000000009</v>
      </c>
      <c r="C33" s="145">
        <v>165200.59000000005</v>
      </c>
      <c r="D33" s="243">
        <f>SUM(D7:D32)</f>
        <v>0.99999999999999956</v>
      </c>
      <c r="E33" s="244">
        <f>SUM(E7:E32)</f>
        <v>1</v>
      </c>
      <c r="F33" s="57">
        <f t="shared" si="4"/>
        <v>-0.16228992606018003</v>
      </c>
      <c r="G33" s="1"/>
      <c r="H33" s="17">
        <v>41756.355000000003</v>
      </c>
      <c r="I33" s="145">
        <v>39700.472000000002</v>
      </c>
      <c r="J33" s="243">
        <f>SUM(J7:J32)</f>
        <v>0.99999999999999978</v>
      </c>
      <c r="K33" s="244">
        <f>SUM(K7:K32)</f>
        <v>1.0000000000000002</v>
      </c>
      <c r="L33" s="57">
        <f t="shared" si="7"/>
        <v>-4.9235212220990109E-2</v>
      </c>
      <c r="N33" s="29">
        <f t="shared" si="0"/>
        <v>2.1174088563792273</v>
      </c>
      <c r="O33" s="146">
        <f t="shared" si="1"/>
        <v>2.4031676884446957</v>
      </c>
      <c r="P33" s="57">
        <f t="shared" si="8"/>
        <v>0.13495685124984155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">
        <v>56</v>
      </c>
      <c r="C37" s="365"/>
      <c r="D37" s="363" t="s">
        <v>56</v>
      </c>
      <c r="E37" s="365"/>
      <c r="F37" s="131" t="str">
        <f>F5</f>
        <v>2024/2023</v>
      </c>
      <c r="H37" s="366" t="s">
        <v>56</v>
      </c>
      <c r="I37" s="365"/>
      <c r="J37" s="363" t="s">
        <v>56</v>
      </c>
      <c r="K37" s="364"/>
      <c r="L37" s="131" t="str">
        <f>F37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12295.269999999999</v>
      </c>
      <c r="C39" s="147">
        <v>10927.92</v>
      </c>
      <c r="D39" s="247">
        <f t="shared" ref="D39:D61" si="9">B39/$B$62</f>
        <v>0.17272242493306889</v>
      </c>
      <c r="E39" s="246">
        <f t="shared" ref="E39:E61" si="10">C39/$C$62</f>
        <v>0.18463169778435279</v>
      </c>
      <c r="F39" s="52">
        <f>(C39-B39)/B39</f>
        <v>-0.11120943257041112</v>
      </c>
      <c r="H39" s="39">
        <v>2227.3139999999994</v>
      </c>
      <c r="I39" s="147">
        <v>2142.549</v>
      </c>
      <c r="J39" s="247">
        <f t="shared" ref="J39:J61" si="11">H39/$H$62</f>
        <v>0.14979880894789541</v>
      </c>
      <c r="K39" s="246">
        <f t="shared" ref="K39:K61" si="12">I39/$I$62</f>
        <v>0.15636462067357926</v>
      </c>
      <c r="L39" s="52">
        <f>(I39-H39)/H39</f>
        <v>-3.8057049881606027E-2</v>
      </c>
      <c r="N39" s="27">
        <f t="shared" ref="N39:N62" si="13">(H39/B39)*10</f>
        <v>1.8115210158052646</v>
      </c>
      <c r="O39" s="151">
        <f t="shared" ref="O39:O62" si="14">(I39/C39)*10</f>
        <v>1.9606192212241671</v>
      </c>
      <c r="P39" s="61">
        <f t="shared" si="8"/>
        <v>8.2305534475196118E-2</v>
      </c>
    </row>
    <row r="40" spans="1:16" ht="20.100000000000001" customHeight="1" x14ac:dyDescent="0.25">
      <c r="A40" s="38" t="s">
        <v>165</v>
      </c>
      <c r="B40" s="19">
        <v>7983.07</v>
      </c>
      <c r="C40" s="140">
        <v>9203.9600000000009</v>
      </c>
      <c r="D40" s="247">
        <f t="shared" si="9"/>
        <v>0.11214517524303527</v>
      </c>
      <c r="E40" s="215">
        <f t="shared" si="10"/>
        <v>0.15550468535085102</v>
      </c>
      <c r="F40" s="52">
        <f t="shared" ref="F40:F62" si="15">(C40-B40)/B40</f>
        <v>0.15293489847890615</v>
      </c>
      <c r="H40" s="19">
        <v>1591.0720000000001</v>
      </c>
      <c r="I40" s="140">
        <v>1873.154</v>
      </c>
      <c r="J40" s="247">
        <f t="shared" si="11"/>
        <v>0.10700812303534479</v>
      </c>
      <c r="K40" s="215">
        <f t="shared" si="12"/>
        <v>0.13670399821576903</v>
      </c>
      <c r="L40" s="52">
        <f t="shared" ref="L40:L62" si="16">(I40-H40)/H40</f>
        <v>0.17729053116389445</v>
      </c>
      <c r="N40" s="27">
        <f t="shared" si="13"/>
        <v>1.9930578085874235</v>
      </c>
      <c r="O40" s="152">
        <f t="shared" si="14"/>
        <v>2.0351609524595933</v>
      </c>
      <c r="P40" s="52">
        <f t="shared" si="8"/>
        <v>2.1124898480496292E-2</v>
      </c>
    </row>
    <row r="41" spans="1:16" ht="20.100000000000001" customHeight="1" x14ac:dyDescent="0.25">
      <c r="A41" s="38" t="s">
        <v>169</v>
      </c>
      <c r="B41" s="19">
        <v>10160.509999999998</v>
      </c>
      <c r="C41" s="140">
        <v>8031.42</v>
      </c>
      <c r="D41" s="247">
        <f t="shared" si="9"/>
        <v>0.14273358175596759</v>
      </c>
      <c r="E41" s="215">
        <f t="shared" si="10"/>
        <v>0.13569414035051564</v>
      </c>
      <c r="F41" s="52">
        <f t="shared" si="15"/>
        <v>-0.20954558383388222</v>
      </c>
      <c r="H41" s="19">
        <v>2221.1849999999999</v>
      </c>
      <c r="I41" s="140">
        <v>1741.0389999999998</v>
      </c>
      <c r="J41" s="247">
        <f t="shared" si="11"/>
        <v>0.14938660083532504</v>
      </c>
      <c r="K41" s="215">
        <f t="shared" si="12"/>
        <v>0.12706215951789562</v>
      </c>
      <c r="L41" s="52">
        <f t="shared" si="16"/>
        <v>-0.21616659575857039</v>
      </c>
      <c r="N41" s="27">
        <f t="shared" si="13"/>
        <v>2.1860959735288881</v>
      </c>
      <c r="O41" s="152">
        <f t="shared" si="14"/>
        <v>2.1677847752950283</v>
      </c>
      <c r="P41" s="52">
        <f t="shared" si="8"/>
        <v>-8.3762096703837892E-3</v>
      </c>
    </row>
    <row r="42" spans="1:16" ht="20.100000000000001" customHeight="1" x14ac:dyDescent="0.25">
      <c r="A42" s="38" t="s">
        <v>170</v>
      </c>
      <c r="B42" s="19">
        <v>8826.8100000000013</v>
      </c>
      <c r="C42" s="140">
        <v>6897.81</v>
      </c>
      <c r="D42" s="247">
        <f t="shared" si="9"/>
        <v>0.12399792990503357</v>
      </c>
      <c r="E42" s="215">
        <f t="shared" si="10"/>
        <v>0.11654133369331827</v>
      </c>
      <c r="F42" s="52">
        <f t="shared" si="15"/>
        <v>-0.21853874729375625</v>
      </c>
      <c r="H42" s="19">
        <v>2016.3809999999999</v>
      </c>
      <c r="I42" s="140">
        <v>1658.1970000000001</v>
      </c>
      <c r="J42" s="247">
        <f t="shared" si="11"/>
        <v>0.13561243371395609</v>
      </c>
      <c r="K42" s="215">
        <f t="shared" si="12"/>
        <v>0.12101629643339179</v>
      </c>
      <c r="L42" s="52">
        <f t="shared" si="16"/>
        <v>-0.17763706363033563</v>
      </c>
      <c r="N42" s="27">
        <f t="shared" si="13"/>
        <v>2.2843824665989181</v>
      </c>
      <c r="O42" s="152">
        <f t="shared" si="14"/>
        <v>2.4039470498607529</v>
      </c>
      <c r="P42" s="52">
        <f t="shared" si="8"/>
        <v>5.2340002171285913E-2</v>
      </c>
    </row>
    <row r="43" spans="1:16" ht="20.100000000000001" customHeight="1" x14ac:dyDescent="0.25">
      <c r="A43" s="38" t="s">
        <v>163</v>
      </c>
      <c r="B43" s="19">
        <v>8889.9600000000009</v>
      </c>
      <c r="C43" s="140">
        <v>4440.41</v>
      </c>
      <c r="D43" s="247">
        <f t="shared" si="9"/>
        <v>0.12488505325690166</v>
      </c>
      <c r="E43" s="215">
        <f t="shared" si="10"/>
        <v>7.5022551149589126E-2</v>
      </c>
      <c r="F43" s="52">
        <f t="shared" si="15"/>
        <v>-0.50051406305540191</v>
      </c>
      <c r="H43" s="19">
        <v>1570.7649999999996</v>
      </c>
      <c r="I43" s="140">
        <v>1125.7150000000001</v>
      </c>
      <c r="J43" s="247">
        <f t="shared" si="11"/>
        <v>0.10564236840294676</v>
      </c>
      <c r="K43" s="215">
        <f t="shared" si="12"/>
        <v>8.2155413463849983E-2</v>
      </c>
      <c r="L43" s="52">
        <f t="shared" si="16"/>
        <v>-0.28333328028062732</v>
      </c>
      <c r="N43" s="27">
        <f t="shared" si="13"/>
        <v>1.7668977138254836</v>
      </c>
      <c r="O43" s="152">
        <f t="shared" si="14"/>
        <v>2.5351600415276971</v>
      </c>
      <c r="P43" s="52">
        <f t="shared" si="8"/>
        <v>0.43480860362814122</v>
      </c>
    </row>
    <row r="44" spans="1:16" ht="20.100000000000001" customHeight="1" x14ac:dyDescent="0.25">
      <c r="A44" s="38" t="s">
        <v>172</v>
      </c>
      <c r="B44" s="19">
        <v>6348.4</v>
      </c>
      <c r="C44" s="140">
        <v>5338.1</v>
      </c>
      <c r="D44" s="247">
        <f t="shared" si="9"/>
        <v>8.9181534235937443E-2</v>
      </c>
      <c r="E44" s="215">
        <f t="shared" si="10"/>
        <v>9.0189392486644648E-2</v>
      </c>
      <c r="F44" s="52">
        <f t="shared" si="15"/>
        <v>-0.15914246109255864</v>
      </c>
      <c r="H44" s="19">
        <v>1137.306</v>
      </c>
      <c r="I44" s="140">
        <v>1069.7939999999999</v>
      </c>
      <c r="J44" s="247">
        <f t="shared" si="11"/>
        <v>7.6489926525534879E-2</v>
      </c>
      <c r="K44" s="215">
        <f t="shared" si="12"/>
        <v>7.8074262483084883E-2</v>
      </c>
      <c r="L44" s="52">
        <f t="shared" si="16"/>
        <v>-5.9361332833907647E-2</v>
      </c>
      <c r="N44" s="27">
        <f t="shared" si="13"/>
        <v>1.7914844685275031</v>
      </c>
      <c r="O44" s="152">
        <f t="shared" si="14"/>
        <v>2.0040726101047186</v>
      </c>
      <c r="P44" s="52">
        <f t="shared" si="8"/>
        <v>0.11866591383398969</v>
      </c>
    </row>
    <row r="45" spans="1:16" ht="20.100000000000001" customHeight="1" x14ac:dyDescent="0.25">
      <c r="A45" s="38" t="s">
        <v>176</v>
      </c>
      <c r="B45" s="19">
        <v>3693.2199999999993</v>
      </c>
      <c r="C45" s="140">
        <v>2949.2399999999993</v>
      </c>
      <c r="D45" s="247">
        <f t="shared" si="9"/>
        <v>5.1881895575396769E-2</v>
      </c>
      <c r="E45" s="215">
        <f t="shared" si="10"/>
        <v>4.9828621400369373E-2</v>
      </c>
      <c r="F45" s="52">
        <f t="shared" si="15"/>
        <v>-0.20144480967827536</v>
      </c>
      <c r="H45" s="19">
        <v>864.68500000000006</v>
      </c>
      <c r="I45" s="140">
        <v>767.10099999999989</v>
      </c>
      <c r="J45" s="247">
        <f t="shared" si="11"/>
        <v>5.8154702531888633E-2</v>
      </c>
      <c r="K45" s="215">
        <f t="shared" si="12"/>
        <v>5.5983530310542866E-2</v>
      </c>
      <c r="L45" s="52">
        <f t="shared" si="16"/>
        <v>-0.11285497030710626</v>
      </c>
      <c r="N45" s="27">
        <f t="shared" si="13"/>
        <v>2.341276717877625</v>
      </c>
      <c r="O45" s="152">
        <f t="shared" si="14"/>
        <v>2.6010124642280723</v>
      </c>
      <c r="P45" s="52">
        <f t="shared" si="8"/>
        <v>0.11093765395911789</v>
      </c>
    </row>
    <row r="46" spans="1:16" ht="20.100000000000001" customHeight="1" x14ac:dyDescent="0.25">
      <c r="A46" s="38" t="s">
        <v>177</v>
      </c>
      <c r="B46" s="19">
        <v>1367.1399999999999</v>
      </c>
      <c r="C46" s="140">
        <v>1587.27</v>
      </c>
      <c r="D46" s="247">
        <f t="shared" si="9"/>
        <v>1.9205412815090341E-2</v>
      </c>
      <c r="E46" s="215">
        <f t="shared" si="10"/>
        <v>2.6817578728812953E-2</v>
      </c>
      <c r="F46" s="52">
        <f t="shared" si="15"/>
        <v>0.16101496554851744</v>
      </c>
      <c r="H46" s="19">
        <v>406.85199999999998</v>
      </c>
      <c r="I46" s="140">
        <v>586.46900000000005</v>
      </c>
      <c r="J46" s="247">
        <f t="shared" si="11"/>
        <v>2.7362978465572955E-2</v>
      </c>
      <c r="K46" s="215">
        <f t="shared" si="12"/>
        <v>4.2800889371404513E-2</v>
      </c>
      <c r="L46" s="52">
        <f t="shared" si="16"/>
        <v>0.44147994848249505</v>
      </c>
      <c r="N46" s="27">
        <f t="shared" si="13"/>
        <v>2.9759351639188383</v>
      </c>
      <c r="O46" s="152">
        <f t="shared" si="14"/>
        <v>3.6948282270817194</v>
      </c>
      <c r="P46" s="52">
        <f t="shared" si="8"/>
        <v>0.24156879218302998</v>
      </c>
    </row>
    <row r="47" spans="1:16" ht="20.100000000000001" customHeight="1" x14ac:dyDescent="0.25">
      <c r="A47" s="38" t="s">
        <v>179</v>
      </c>
      <c r="B47" s="19">
        <v>4001.5299999999997</v>
      </c>
      <c r="C47" s="140">
        <v>2674.37</v>
      </c>
      <c r="D47" s="247">
        <f t="shared" si="9"/>
        <v>5.6212996139362793E-2</v>
      </c>
      <c r="E47" s="215">
        <f t="shared" si="10"/>
        <v>4.518457982887316E-2</v>
      </c>
      <c r="F47" s="52">
        <f t="shared" si="15"/>
        <v>-0.33166313884939008</v>
      </c>
      <c r="H47" s="19">
        <v>980.14900000000011</v>
      </c>
      <c r="I47" s="140">
        <v>579.76900000000012</v>
      </c>
      <c r="J47" s="247">
        <f t="shared" si="11"/>
        <v>6.5920275628614022E-2</v>
      </c>
      <c r="K47" s="215">
        <f t="shared" si="12"/>
        <v>4.2311919010160515E-2</v>
      </c>
      <c r="L47" s="52">
        <f t="shared" si="16"/>
        <v>-0.40848891342030647</v>
      </c>
      <c r="N47" s="27">
        <f t="shared" si="13"/>
        <v>2.4494355908864867</v>
      </c>
      <c r="O47" s="152">
        <f t="shared" si="14"/>
        <v>2.167871311748188</v>
      </c>
      <c r="P47" s="52">
        <f t="shared" si="8"/>
        <v>-0.11495067687670708</v>
      </c>
    </row>
    <row r="48" spans="1:16" ht="20.100000000000001" customHeight="1" x14ac:dyDescent="0.25">
      <c r="A48" s="38" t="s">
        <v>174</v>
      </c>
      <c r="B48" s="19">
        <v>295.97000000000003</v>
      </c>
      <c r="C48" s="140">
        <v>1762.2099999999998</v>
      </c>
      <c r="D48" s="247">
        <f t="shared" si="9"/>
        <v>4.157749777551888E-3</v>
      </c>
      <c r="E48" s="215">
        <f t="shared" si="10"/>
        <v>2.9773261897283684E-2</v>
      </c>
      <c r="F48" s="52">
        <f t="shared" si="15"/>
        <v>4.9540156096901704</v>
      </c>
      <c r="H48" s="19">
        <v>84.3</v>
      </c>
      <c r="I48" s="140">
        <v>524.99599999999998</v>
      </c>
      <c r="J48" s="247">
        <f t="shared" si="11"/>
        <v>5.6696270010908149E-3</v>
      </c>
      <c r="K48" s="215">
        <f t="shared" si="12"/>
        <v>3.8314549816665301E-2</v>
      </c>
      <c r="L48" s="52">
        <f t="shared" si="16"/>
        <v>5.227710557532621</v>
      </c>
      <c r="N48" s="27">
        <f t="shared" si="13"/>
        <v>2.8482616481400136</v>
      </c>
      <c r="O48" s="152">
        <f t="shared" si="14"/>
        <v>2.9791909023328662</v>
      </c>
      <c r="P48" s="52">
        <f t="shared" si="8"/>
        <v>4.5968127358788372E-2</v>
      </c>
    </row>
    <row r="49" spans="1:16" ht="20.100000000000001" customHeight="1" x14ac:dyDescent="0.25">
      <c r="A49" s="38" t="s">
        <v>166</v>
      </c>
      <c r="B49" s="19">
        <v>2584.87</v>
      </c>
      <c r="C49" s="140">
        <v>1870.9700000000003</v>
      </c>
      <c r="D49" s="247">
        <f t="shared" si="9"/>
        <v>3.6311932518500352E-2</v>
      </c>
      <c r="E49" s="215">
        <f t="shared" si="10"/>
        <v>3.1610806777830604E-2</v>
      </c>
      <c r="F49" s="52">
        <f t="shared" si="15"/>
        <v>-0.27618410210184641</v>
      </c>
      <c r="H49" s="19">
        <v>689.51400000000001</v>
      </c>
      <c r="I49" s="140">
        <v>520.29899999999998</v>
      </c>
      <c r="J49" s="247">
        <f t="shared" si="11"/>
        <v>4.6373513547213904E-2</v>
      </c>
      <c r="K49" s="215">
        <f t="shared" si="12"/>
        <v>3.7971759699237974E-2</v>
      </c>
      <c r="L49" s="52">
        <f t="shared" si="16"/>
        <v>-0.24541198583350016</v>
      </c>
      <c r="N49" s="27">
        <f t="shared" si="13"/>
        <v>2.6674997195216781</v>
      </c>
      <c r="O49" s="152">
        <f t="shared" si="14"/>
        <v>2.7809050920110954</v>
      </c>
      <c r="P49" s="52">
        <f t="shared" si="8"/>
        <v>4.251373361334506E-2</v>
      </c>
    </row>
    <row r="50" spans="1:16" ht="20.100000000000001" customHeight="1" x14ac:dyDescent="0.25">
      <c r="A50" s="38" t="s">
        <v>181</v>
      </c>
      <c r="B50" s="19">
        <v>1303.26</v>
      </c>
      <c r="C50" s="140">
        <v>694.21</v>
      </c>
      <c r="D50" s="247">
        <f t="shared" si="9"/>
        <v>1.8308034513944905E-2</v>
      </c>
      <c r="E50" s="215">
        <f t="shared" si="10"/>
        <v>1.1728963143843986E-2</v>
      </c>
      <c r="F50" s="52">
        <f t="shared" si="15"/>
        <v>-0.46732808495618677</v>
      </c>
      <c r="H50" s="19">
        <v>309.98200000000003</v>
      </c>
      <c r="I50" s="140">
        <v>509.947</v>
      </c>
      <c r="J50" s="247">
        <f t="shared" si="11"/>
        <v>2.0847951566454723E-2</v>
      </c>
      <c r="K50" s="215">
        <f t="shared" si="12"/>
        <v>3.7216264000790519E-2</v>
      </c>
      <c r="L50" s="52">
        <f t="shared" si="16"/>
        <v>0.6450858436941499</v>
      </c>
      <c r="N50" s="27">
        <f t="shared" si="13"/>
        <v>2.3785123459632</v>
      </c>
      <c r="O50" s="152">
        <f t="shared" si="14"/>
        <v>7.3457167139626334</v>
      </c>
      <c r="P50" s="52">
        <f t="shared" si="8"/>
        <v>2.0883660227493666</v>
      </c>
    </row>
    <row r="51" spans="1:16" ht="20.100000000000001" customHeight="1" x14ac:dyDescent="0.25">
      <c r="A51" s="38" t="s">
        <v>175</v>
      </c>
      <c r="B51" s="19">
        <v>2239.8399999999997</v>
      </c>
      <c r="C51" s="140">
        <v>1258.3300000000002</v>
      </c>
      <c r="D51" s="247">
        <f t="shared" si="9"/>
        <v>3.1464993958008648E-2</v>
      </c>
      <c r="E51" s="215">
        <f t="shared" si="10"/>
        <v>2.1260002294396799E-2</v>
      </c>
      <c r="F51" s="52">
        <f t="shared" si="15"/>
        <v>-0.43820540752910908</v>
      </c>
      <c r="H51" s="19">
        <v>442.6509999999999</v>
      </c>
      <c r="I51" s="140">
        <v>171.916</v>
      </c>
      <c r="J51" s="247">
        <f t="shared" si="11"/>
        <v>2.9770653163224789E-2</v>
      </c>
      <c r="K51" s="215">
        <f t="shared" si="12"/>
        <v>1.254654158561557E-2</v>
      </c>
      <c r="L51" s="52">
        <f t="shared" si="16"/>
        <v>-0.61162179685576212</v>
      </c>
      <c r="N51" s="27">
        <f t="shared" si="13"/>
        <v>1.9762616972640901</v>
      </c>
      <c r="O51" s="152">
        <f t="shared" si="14"/>
        <v>1.3662234866847327</v>
      </c>
      <c r="P51" s="52">
        <f t="shared" si="8"/>
        <v>-0.30868290946684135</v>
      </c>
    </row>
    <row r="52" spans="1:16" ht="20.100000000000001" customHeight="1" x14ac:dyDescent="0.25">
      <c r="A52" s="38" t="s">
        <v>186</v>
      </c>
      <c r="B52" s="19">
        <v>227.80999999999997</v>
      </c>
      <c r="C52" s="140">
        <v>305.38</v>
      </c>
      <c r="D52" s="247">
        <f t="shared" si="9"/>
        <v>3.2002465683146786E-3</v>
      </c>
      <c r="E52" s="215">
        <f t="shared" si="10"/>
        <v>5.1595205555481421E-3</v>
      </c>
      <c r="F52" s="52">
        <f t="shared" si="15"/>
        <v>0.34050305078793747</v>
      </c>
      <c r="H52" s="19">
        <v>60.673999999999992</v>
      </c>
      <c r="I52" s="140">
        <v>77.687000000000012</v>
      </c>
      <c r="J52" s="247">
        <f t="shared" si="11"/>
        <v>4.0806518228254339E-3</v>
      </c>
      <c r="K52" s="215">
        <f t="shared" si="12"/>
        <v>5.6696478289497022E-3</v>
      </c>
      <c r="L52" s="52">
        <f t="shared" si="16"/>
        <v>0.28040017140785217</v>
      </c>
      <c r="N52" s="27">
        <f t="shared" ref="N52" si="17">(H52/B52)*10</f>
        <v>2.6633598173916861</v>
      </c>
      <c r="O52" s="152">
        <f t="shared" ref="O52" si="18">(I52/C52)*10</f>
        <v>2.5439452485427996</v>
      </c>
      <c r="P52" s="52">
        <f t="shared" ref="P52" si="19">(O52-N52)/N52</f>
        <v>-4.4836063106874192E-2</v>
      </c>
    </row>
    <row r="53" spans="1:16" ht="20.100000000000001" customHeight="1" x14ac:dyDescent="0.25">
      <c r="A53" s="38" t="s">
        <v>187</v>
      </c>
      <c r="B53" s="19">
        <v>23.64</v>
      </c>
      <c r="C53" s="140">
        <v>212.41999999999996</v>
      </c>
      <c r="D53" s="247">
        <f t="shared" si="9"/>
        <v>3.3209178207698967E-4</v>
      </c>
      <c r="E53" s="215">
        <f t="shared" si="10"/>
        <v>3.5889231659229034E-3</v>
      </c>
      <c r="F53" s="52">
        <f t="shared" si="15"/>
        <v>7.9856175972927232</v>
      </c>
      <c r="H53" s="19">
        <v>11.098000000000003</v>
      </c>
      <c r="I53" s="140">
        <v>71.221999999999994</v>
      </c>
      <c r="J53" s="247">
        <f t="shared" si="11"/>
        <v>7.4640000543423339E-4</v>
      </c>
      <c r="K53" s="215">
        <f t="shared" si="12"/>
        <v>5.1978279206747018E-3</v>
      </c>
      <c r="L53" s="52">
        <f t="shared" si="16"/>
        <v>5.4175527122003944</v>
      </c>
      <c r="N53" s="27">
        <f t="shared" ref="N53" si="20">(H53/B53)*10</f>
        <v>4.694585448392556</v>
      </c>
      <c r="O53" s="152">
        <f t="shared" ref="O53" si="21">(I53/C53)*10</f>
        <v>3.3528857922982773</v>
      </c>
      <c r="P53" s="52">
        <f t="shared" ref="P53" si="22">(O53-N53)/N53</f>
        <v>-0.28579725959694308</v>
      </c>
    </row>
    <row r="54" spans="1:16" ht="20.100000000000001" customHeight="1" x14ac:dyDescent="0.25">
      <c r="A54" s="38" t="s">
        <v>188</v>
      </c>
      <c r="B54" s="19">
        <v>300.35000000000002</v>
      </c>
      <c r="C54" s="140">
        <v>204.64</v>
      </c>
      <c r="D54" s="247">
        <f t="shared" si="9"/>
        <v>4.219279473215899E-3</v>
      </c>
      <c r="E54" s="215">
        <f t="shared" si="10"/>
        <v>3.4574768697602063E-3</v>
      </c>
      <c r="F54" s="52">
        <f t="shared" si="15"/>
        <v>-0.31866156151156994</v>
      </c>
      <c r="H54" s="19">
        <v>72.793999999999997</v>
      </c>
      <c r="I54" s="140">
        <v>60.367000000000004</v>
      </c>
      <c r="J54" s="247">
        <f t="shared" si="11"/>
        <v>4.8957868080356437E-3</v>
      </c>
      <c r="K54" s="215">
        <f t="shared" si="12"/>
        <v>4.4056229548084828E-3</v>
      </c>
      <c r="L54" s="52">
        <f t="shared" si="16"/>
        <v>-0.17071461933675844</v>
      </c>
      <c r="N54" s="27">
        <f t="shared" ref="N54" si="23">(H54/B54)*10</f>
        <v>2.4236390877309804</v>
      </c>
      <c r="O54" s="152">
        <f t="shared" ref="O54" si="24">(I54/C54)*10</f>
        <v>2.9499120406567636</v>
      </c>
      <c r="P54" s="52">
        <f t="shared" ref="P54" si="25">(O54-N54)/N54</f>
        <v>0.21714163449083579</v>
      </c>
    </row>
    <row r="55" spans="1:16" ht="20.100000000000001" customHeight="1" x14ac:dyDescent="0.25">
      <c r="A55" s="38" t="s">
        <v>191</v>
      </c>
      <c r="B55" s="19">
        <v>142.43</v>
      </c>
      <c r="C55" s="140">
        <v>134.45000000000002</v>
      </c>
      <c r="D55" s="247">
        <f t="shared" si="9"/>
        <v>2.0008389391381405E-3</v>
      </c>
      <c r="E55" s="215">
        <f t="shared" si="10"/>
        <v>2.2715879844568991E-3</v>
      </c>
      <c r="F55" s="52">
        <f t="shared" si="15"/>
        <v>-5.6027522291651963E-2</v>
      </c>
      <c r="H55" s="19">
        <v>40.163000000000004</v>
      </c>
      <c r="I55" s="140">
        <v>43.433</v>
      </c>
      <c r="J55" s="247">
        <f t="shared" si="11"/>
        <v>2.7011770966169683E-3</v>
      </c>
      <c r="K55" s="215">
        <f t="shared" si="12"/>
        <v>3.1697686119269938E-3</v>
      </c>
      <c r="L55" s="52">
        <f t="shared" si="16"/>
        <v>8.1418220750441847E-2</v>
      </c>
      <c r="N55" s="27">
        <f t="shared" ref="N55:N56" si="26">(H55/B55)*10</f>
        <v>2.8198413255634347</v>
      </c>
      <c r="O55" s="152">
        <f t="shared" ref="O55:O56" si="27">(I55/C55)*10</f>
        <v>3.2304202305689844</v>
      </c>
      <c r="P55" s="52">
        <f t="shared" ref="P55:P56" si="28">(O55-N55)/N55</f>
        <v>0.14560354913711737</v>
      </c>
    </row>
    <row r="56" spans="1:16" ht="20.100000000000001" customHeight="1" x14ac:dyDescent="0.25">
      <c r="A56" s="38" t="s">
        <v>190</v>
      </c>
      <c r="B56" s="19">
        <v>0.61</v>
      </c>
      <c r="C56" s="140">
        <v>168.2</v>
      </c>
      <c r="D56" s="247">
        <f t="shared" si="9"/>
        <v>8.5692041906499032E-6</v>
      </c>
      <c r="E56" s="215">
        <f t="shared" si="10"/>
        <v>2.8418080995585744E-3</v>
      </c>
      <c r="F56" s="52">
        <f t="shared" si="15"/>
        <v>274.73770491803276</v>
      </c>
      <c r="H56" s="19">
        <v>0.75</v>
      </c>
      <c r="I56" s="140">
        <v>43.12</v>
      </c>
      <c r="J56" s="247">
        <f t="shared" si="11"/>
        <v>5.0441521362017923E-5</v>
      </c>
      <c r="K56" s="215">
        <f t="shared" si="12"/>
        <v>3.1469256681852958E-3</v>
      </c>
      <c r="L56" s="52">
        <f t="shared" si="16"/>
        <v>56.493333333333332</v>
      </c>
      <c r="N56" s="27">
        <f t="shared" si="26"/>
        <v>12.295081967213115</v>
      </c>
      <c r="O56" s="152">
        <f t="shared" si="27"/>
        <v>2.5636147443519617</v>
      </c>
      <c r="P56" s="52">
        <f t="shared" si="28"/>
        <v>-0.79149266745937374</v>
      </c>
    </row>
    <row r="57" spans="1:16" ht="20.100000000000001" customHeight="1" x14ac:dyDescent="0.25">
      <c r="A57" s="38" t="s">
        <v>192</v>
      </c>
      <c r="B57" s="19">
        <v>223.26000000000002</v>
      </c>
      <c r="C57" s="140">
        <v>217.13999999999996</v>
      </c>
      <c r="D57" s="247">
        <f t="shared" si="9"/>
        <v>3.1363287337778647E-3</v>
      </c>
      <c r="E57" s="215">
        <f t="shared" si="10"/>
        <v>3.6686695049830487E-3</v>
      </c>
      <c r="F57" s="52">
        <f t="shared" si="15"/>
        <v>-2.7411986025262298E-2</v>
      </c>
      <c r="H57" s="19">
        <v>54.107999999999997</v>
      </c>
      <c r="I57" s="140">
        <v>35.711000000000006</v>
      </c>
      <c r="J57" s="247">
        <f t="shared" si="11"/>
        <v>3.6390531171414209E-3</v>
      </c>
      <c r="K57" s="215">
        <f t="shared" si="12"/>
        <v>2.6062120254305458E-3</v>
      </c>
      <c r="L57" s="52">
        <f t="shared" si="16"/>
        <v>-0.34000517483551401</v>
      </c>
      <c r="N57" s="27">
        <f t="shared" si="13"/>
        <v>2.4235420585864014</v>
      </c>
      <c r="O57" s="152">
        <f t="shared" si="14"/>
        <v>1.6446071658837622</v>
      </c>
      <c r="P57" s="52">
        <f t="shared" si="8"/>
        <v>-0.32140349697787984</v>
      </c>
    </row>
    <row r="58" spans="1:16" ht="20.100000000000001" customHeight="1" x14ac:dyDescent="0.25">
      <c r="A58" s="38" t="s">
        <v>185</v>
      </c>
      <c r="B58" s="19">
        <v>76.759999999999991</v>
      </c>
      <c r="C58" s="140">
        <v>116.66000000000001</v>
      </c>
      <c r="D58" s="247">
        <f t="shared" si="9"/>
        <v>1.0783149404496499E-3</v>
      </c>
      <c r="E58" s="215">
        <f t="shared" si="10"/>
        <v>1.9710186260077488E-3</v>
      </c>
      <c r="F58" s="52">
        <f t="shared" si="15"/>
        <v>0.51980198019802015</v>
      </c>
      <c r="H58" s="19">
        <v>22.259</v>
      </c>
      <c r="I58" s="140">
        <v>28.206</v>
      </c>
      <c r="J58" s="247">
        <f t="shared" si="11"/>
        <v>1.4970370986628762E-3</v>
      </c>
      <c r="K58" s="215">
        <f t="shared" si="12"/>
        <v>2.0584922401863282E-3</v>
      </c>
      <c r="L58" s="52">
        <f t="shared" si="16"/>
        <v>0.26717282896805783</v>
      </c>
      <c r="N58" s="27">
        <f t="shared" si="13"/>
        <v>2.8998176133402822</v>
      </c>
      <c r="O58" s="152">
        <f t="shared" si="14"/>
        <v>2.4177953025887193</v>
      </c>
      <c r="P58" s="52">
        <f t="shared" si="8"/>
        <v>-0.16622504413176672</v>
      </c>
    </row>
    <row r="59" spans="1:16" ht="20.100000000000001" customHeight="1" x14ac:dyDescent="0.25">
      <c r="A59" s="38" t="s">
        <v>148</v>
      </c>
      <c r="B59" s="19">
        <v>31.3</v>
      </c>
      <c r="C59" s="140">
        <v>77.61</v>
      </c>
      <c r="D59" s="247">
        <f t="shared" si="9"/>
        <v>4.3969851011039666E-4</v>
      </c>
      <c r="E59" s="215">
        <f t="shared" si="10"/>
        <v>1.3112528335715874E-3</v>
      </c>
      <c r="F59" s="52">
        <f>(C59-B59)/B59</f>
        <v>1.4795527156549522</v>
      </c>
      <c r="H59" s="19">
        <v>17.766000000000002</v>
      </c>
      <c r="I59" s="140">
        <v>22.436</v>
      </c>
      <c r="J59" s="247">
        <f t="shared" si="11"/>
        <v>1.1948587580234808E-3</v>
      </c>
      <c r="K59" s="215">
        <f t="shared" si="12"/>
        <v>1.6373938843090284E-3</v>
      </c>
      <c r="L59" s="52">
        <f>(I59-H59)/H59</f>
        <v>0.26286164584036914</v>
      </c>
      <c r="N59" s="27">
        <f t="shared" si="13"/>
        <v>5.676038338658147</v>
      </c>
      <c r="O59" s="152">
        <f t="shared" si="14"/>
        <v>2.8908645793067906</v>
      </c>
      <c r="P59" s="52">
        <f>(O59-N59)/N59</f>
        <v>-0.4906897369565319</v>
      </c>
    </row>
    <row r="60" spans="1:16" ht="20.100000000000001" customHeight="1" x14ac:dyDescent="0.25">
      <c r="A60" s="38" t="s">
        <v>184</v>
      </c>
      <c r="B60" s="19">
        <v>140.81</v>
      </c>
      <c r="C60" s="140">
        <v>43.63</v>
      </c>
      <c r="D60" s="247">
        <f t="shared" si="9"/>
        <v>1.9780813804678899E-3</v>
      </c>
      <c r="E60" s="215">
        <f t="shared" si="10"/>
        <v>7.3714677398181109E-4</v>
      </c>
      <c r="F60" s="52">
        <f>(C60-B60)/B60</f>
        <v>-0.6901498473119807</v>
      </c>
      <c r="H60" s="19">
        <v>36.531999999999996</v>
      </c>
      <c r="I60" s="140">
        <v>21.856999999999996</v>
      </c>
      <c r="J60" s="247">
        <f t="shared" si="11"/>
        <v>2.456972877862985E-3</v>
      </c>
      <c r="K60" s="215">
        <f t="shared" si="12"/>
        <v>1.5951380874194342E-3</v>
      </c>
      <c r="L60" s="52">
        <f>(I60-H60)/H60</f>
        <v>-0.40170261688382791</v>
      </c>
      <c r="N60" s="27">
        <f t="shared" si="13"/>
        <v>2.5944180100845111</v>
      </c>
      <c r="O60" s="152">
        <f t="shared" si="14"/>
        <v>5.00962640385056</v>
      </c>
      <c r="P60" s="52">
        <f>(O60-N60)/N60</f>
        <v>0.93092492589017117</v>
      </c>
    </row>
    <row r="61" spans="1:16" ht="20.100000000000001" customHeight="1" thickBot="1" x14ac:dyDescent="0.3">
      <c r="A61" s="8" t="s">
        <v>17</v>
      </c>
      <c r="B61" s="19">
        <f>B62-SUM(B39:B60)</f>
        <v>28.320000000021537</v>
      </c>
      <c r="C61" s="140">
        <f>C62-SUM(C39:C60)</f>
        <v>71.319999999985157</v>
      </c>
      <c r="D61" s="247">
        <f t="shared" si="9"/>
        <v>3.9783584045801604E-4</v>
      </c>
      <c r="E61" s="215">
        <f t="shared" si="10"/>
        <v>1.204980699527202E-3</v>
      </c>
      <c r="F61" s="52">
        <f t="shared" si="15"/>
        <v>1.5183615819184646</v>
      </c>
      <c r="H61" s="19">
        <f>H62-SUM(H39:H60)</f>
        <v>10.403000000002066</v>
      </c>
      <c r="I61" s="140">
        <f>I62-SUM(I39:I60)</f>
        <v>27.278000000003885</v>
      </c>
      <c r="J61" s="247">
        <f t="shared" si="11"/>
        <v>6.996575289722356E-4</v>
      </c>
      <c r="K61" s="215">
        <f t="shared" si="12"/>
        <v>1.9907661961217704E-3</v>
      </c>
      <c r="L61" s="52">
        <f t="shared" si="16"/>
        <v>1.6221282322405524</v>
      </c>
      <c r="N61" s="27">
        <f t="shared" si="13"/>
        <v>3.6733757062126253</v>
      </c>
      <c r="O61" s="152">
        <f t="shared" si="14"/>
        <v>3.824733595065839</v>
      </c>
      <c r="P61" s="52">
        <f t="shared" si="8"/>
        <v>4.1204031647846001E-2</v>
      </c>
    </row>
    <row r="62" spans="1:16" ht="26.25" customHeight="1" thickBot="1" x14ac:dyDescent="0.3">
      <c r="A62" s="12" t="s">
        <v>18</v>
      </c>
      <c r="B62" s="17">
        <v>71185.14</v>
      </c>
      <c r="C62" s="145">
        <v>59187.669999999976</v>
      </c>
      <c r="D62" s="253">
        <f>SUM(D39:D61)</f>
        <v>1.0000000000000002</v>
      </c>
      <c r="E62" s="254">
        <f>SUM(E39:E61)</f>
        <v>1.0000000000000002</v>
      </c>
      <c r="F62" s="57">
        <f t="shared" si="15"/>
        <v>-0.16853896754294539</v>
      </c>
      <c r="G62" s="1"/>
      <c r="H62" s="17">
        <v>14868.703</v>
      </c>
      <c r="I62" s="145">
        <v>13702.262000000002</v>
      </c>
      <c r="J62" s="253">
        <f>SUM(J39:J61)</f>
        <v>1.0000000000000002</v>
      </c>
      <c r="K62" s="254">
        <f>SUM(K39:K61)</f>
        <v>1</v>
      </c>
      <c r="L62" s="57">
        <f t="shared" si="16"/>
        <v>-7.8449411492044541E-2</v>
      </c>
      <c r="M62" s="1"/>
      <c r="N62" s="29">
        <f t="shared" si="13"/>
        <v>2.0887369189693241</v>
      </c>
      <c r="O62" s="146">
        <f t="shared" si="14"/>
        <v>2.3150534562350584</v>
      </c>
      <c r="P62" s="57">
        <f t="shared" si="8"/>
        <v>0.10835090585625737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F66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161</v>
      </c>
      <c r="B68" s="39">
        <v>14522.530000000002</v>
      </c>
      <c r="C68" s="147">
        <v>19650.830000000002</v>
      </c>
      <c r="D68" s="247">
        <f>B68/$B$96</f>
        <v>0.11524003801623922</v>
      </c>
      <c r="E68" s="246">
        <f>C68/$C$96</f>
        <v>0.18536259542704797</v>
      </c>
      <c r="F68" s="61">
        <f t="shared" ref="F68:F80" si="29">(C68-B68)/B68</f>
        <v>0.35312717549903483</v>
      </c>
      <c r="H68" s="19">
        <v>4239.9089999999997</v>
      </c>
      <c r="I68" s="147">
        <v>5257.1959999999999</v>
      </c>
      <c r="J68" s="245">
        <f>H68/$H$96</f>
        <v>0.15768981984741554</v>
      </c>
      <c r="K68" s="246">
        <f>I68/$I$96</f>
        <v>0.20221376779401351</v>
      </c>
      <c r="L68" s="61">
        <f t="shared" ref="L68:L80" si="30">(I68-H68)/H68</f>
        <v>0.23993132871483808</v>
      </c>
      <c r="N68" s="41">
        <f t="shared" ref="N68:N96" si="31">(H68/B68)*10</f>
        <v>2.9195388131406848</v>
      </c>
      <c r="O68" s="149">
        <f t="shared" ref="O68:O96" si="32">(I68/C68)*10</f>
        <v>2.6753048090080673</v>
      </c>
      <c r="P68" s="61">
        <f t="shared" si="8"/>
        <v>-8.3654994766068358E-2</v>
      </c>
    </row>
    <row r="69" spans="1:16" ht="20.100000000000001" customHeight="1" x14ac:dyDescent="0.25">
      <c r="A69" s="38" t="s">
        <v>160</v>
      </c>
      <c r="B69" s="19">
        <v>10924.73</v>
      </c>
      <c r="C69" s="140">
        <v>15266.440000000002</v>
      </c>
      <c r="D69" s="247">
        <f t="shared" ref="D69:D95" si="33">B69/$B$96</f>
        <v>8.6690562905853794E-2</v>
      </c>
      <c r="E69" s="215">
        <f t="shared" ref="E69:E95" si="34">C69/$C$96</f>
        <v>0.14400546650351675</v>
      </c>
      <c r="F69" s="52">
        <f t="shared" si="29"/>
        <v>0.3974203481459041</v>
      </c>
      <c r="H69" s="19">
        <v>3370.0659999999998</v>
      </c>
      <c r="I69" s="140">
        <v>4723.6750000000002</v>
      </c>
      <c r="J69" s="214">
        <f t="shared" ref="J69:J96" si="35">H69/$H$96</f>
        <v>0.12533879864258884</v>
      </c>
      <c r="K69" s="215">
        <f t="shared" ref="K69:K96" si="36">I69/$I$96</f>
        <v>0.18169231650948278</v>
      </c>
      <c r="L69" s="52">
        <f t="shared" si="30"/>
        <v>0.40165652542116398</v>
      </c>
      <c r="N69" s="40">
        <f t="shared" si="31"/>
        <v>3.0848048418587921</v>
      </c>
      <c r="O69" s="143">
        <f t="shared" si="32"/>
        <v>3.0941562014457853</v>
      </c>
      <c r="P69" s="52">
        <f t="shared" si="8"/>
        <v>3.0314266433005168E-3</v>
      </c>
    </row>
    <row r="70" spans="1:16" ht="20.100000000000001" customHeight="1" x14ac:dyDescent="0.25">
      <c r="A70" s="38" t="s">
        <v>164</v>
      </c>
      <c r="B70" s="19">
        <v>6983.7</v>
      </c>
      <c r="C70" s="140">
        <v>7730.1399999999994</v>
      </c>
      <c r="D70" s="247">
        <f t="shared" si="33"/>
        <v>5.5417468822168706E-2</v>
      </c>
      <c r="E70" s="215">
        <f t="shared" si="34"/>
        <v>7.2916961442058184E-2</v>
      </c>
      <c r="F70" s="52">
        <f t="shared" si="29"/>
        <v>0.10688317081203368</v>
      </c>
      <c r="H70" s="19">
        <v>2539.5329999999999</v>
      </c>
      <c r="I70" s="140">
        <v>2929.3739999999998</v>
      </c>
      <c r="J70" s="214">
        <f t="shared" si="35"/>
        <v>9.4449786838954969E-2</v>
      </c>
      <c r="K70" s="215">
        <f t="shared" si="36"/>
        <v>0.11267598807764073</v>
      </c>
      <c r="L70" s="52">
        <f t="shared" si="30"/>
        <v>0.15350893254783454</v>
      </c>
      <c r="N70" s="40">
        <f t="shared" si="31"/>
        <v>3.6363718372782334</v>
      </c>
      <c r="O70" s="143">
        <f t="shared" si="32"/>
        <v>3.7895484428483832</v>
      </c>
      <c r="P70" s="52">
        <f t="shared" si="8"/>
        <v>4.2123471532768235E-2</v>
      </c>
    </row>
    <row r="71" spans="1:16" ht="20.100000000000001" customHeight="1" x14ac:dyDescent="0.25">
      <c r="A71" s="38" t="s">
        <v>162</v>
      </c>
      <c r="B71" s="19">
        <v>11611.390000000001</v>
      </c>
      <c r="C71" s="140">
        <v>9733.16</v>
      </c>
      <c r="D71" s="247">
        <f t="shared" si="33"/>
        <v>9.2139387904268732E-2</v>
      </c>
      <c r="E71" s="215">
        <f t="shared" si="34"/>
        <v>9.1811073593671411E-2</v>
      </c>
      <c r="F71" s="52">
        <f t="shared" si="29"/>
        <v>-0.16175755012965728</v>
      </c>
      <c r="H71" s="19">
        <v>3053.68</v>
      </c>
      <c r="I71" s="140">
        <v>2668.67</v>
      </c>
      <c r="J71" s="214">
        <f t="shared" si="35"/>
        <v>0.11357183587469821</v>
      </c>
      <c r="K71" s="215">
        <f t="shared" si="36"/>
        <v>0.1026482207813538</v>
      </c>
      <c r="L71" s="52">
        <f t="shared" si="30"/>
        <v>-0.12608066333080081</v>
      </c>
      <c r="N71" s="40">
        <f t="shared" si="31"/>
        <v>2.6299004684193705</v>
      </c>
      <c r="O71" s="143">
        <f t="shared" si="32"/>
        <v>2.7418330737396697</v>
      </c>
      <c r="P71" s="52">
        <f t="shared" si="8"/>
        <v>4.2561536706205903E-2</v>
      </c>
    </row>
    <row r="72" spans="1:16" ht="20.100000000000001" customHeight="1" x14ac:dyDescent="0.25">
      <c r="A72" s="38" t="s">
        <v>168</v>
      </c>
      <c r="B72" s="19">
        <v>4367.9500000000007</v>
      </c>
      <c r="C72" s="140">
        <v>10252.829999999998</v>
      </c>
      <c r="D72" s="247">
        <f t="shared" si="33"/>
        <v>3.4660814889212285E-2</v>
      </c>
      <c r="E72" s="215">
        <f t="shared" si="34"/>
        <v>9.6713023280558613E-2</v>
      </c>
      <c r="F72" s="52">
        <f t="shared" si="29"/>
        <v>1.3472864845064609</v>
      </c>
      <c r="H72" s="19">
        <v>1019.019</v>
      </c>
      <c r="I72" s="140">
        <v>1901.8780000000002</v>
      </c>
      <c r="J72" s="214">
        <f t="shared" si="35"/>
        <v>3.7899144187078904E-2</v>
      </c>
      <c r="K72" s="215">
        <f t="shared" si="36"/>
        <v>7.3154190230788979E-2</v>
      </c>
      <c r="L72" s="52">
        <f t="shared" si="30"/>
        <v>0.8663812941662522</v>
      </c>
      <c r="N72" s="40">
        <f t="shared" si="31"/>
        <v>2.3329456610080239</v>
      </c>
      <c r="O72" s="143">
        <f t="shared" si="32"/>
        <v>1.8549785766466433</v>
      </c>
      <c r="P72" s="52">
        <f t="shared" ref="P72:P80" si="37">(O72-N72)/N72</f>
        <v>-0.2048770755144205</v>
      </c>
    </row>
    <row r="73" spans="1:16" ht="20.100000000000001" customHeight="1" x14ac:dyDescent="0.25">
      <c r="A73" s="38" t="s">
        <v>167</v>
      </c>
      <c r="B73" s="19">
        <v>5836.93</v>
      </c>
      <c r="C73" s="140">
        <v>5285.33</v>
      </c>
      <c r="D73" s="247">
        <f t="shared" si="33"/>
        <v>4.631755176943185E-2</v>
      </c>
      <c r="E73" s="215">
        <f t="shared" si="34"/>
        <v>4.9855527043307549E-2</v>
      </c>
      <c r="F73" s="52">
        <f t="shared" si="29"/>
        <v>-9.4501732931523988E-2</v>
      </c>
      <c r="H73" s="19">
        <v>1979.1100000000001</v>
      </c>
      <c r="I73" s="140">
        <v>1726.3179999999998</v>
      </c>
      <c r="J73" s="214">
        <f t="shared" si="35"/>
        <v>7.360665036872692E-2</v>
      </c>
      <c r="K73" s="215">
        <f t="shared" si="36"/>
        <v>6.640141763606032E-2</v>
      </c>
      <c r="L73" s="52">
        <f t="shared" si="30"/>
        <v>-0.12773014132615185</v>
      </c>
      <c r="N73" s="40">
        <f t="shared" si="31"/>
        <v>3.3906694101179902</v>
      </c>
      <c r="O73" s="143">
        <f t="shared" si="32"/>
        <v>3.2662444918292706</v>
      </c>
      <c r="P73" s="52">
        <f t="shared" si="37"/>
        <v>-3.6696269449751455E-2</v>
      </c>
    </row>
    <row r="74" spans="1:16" ht="20.100000000000001" customHeight="1" x14ac:dyDescent="0.25">
      <c r="A74" s="38" t="s">
        <v>171</v>
      </c>
      <c r="B74" s="19">
        <v>39954.369999999988</v>
      </c>
      <c r="C74" s="140">
        <v>13773.710000000001</v>
      </c>
      <c r="D74" s="247">
        <f t="shared" si="33"/>
        <v>0.31704827724335122</v>
      </c>
      <c r="E74" s="215">
        <f t="shared" si="34"/>
        <v>0.12992482425726978</v>
      </c>
      <c r="F74" s="52">
        <f t="shared" si="29"/>
        <v>-0.65526399239932942</v>
      </c>
      <c r="H74" s="19">
        <v>5037.8090000000002</v>
      </c>
      <c r="I74" s="140">
        <v>1689.8100000000002</v>
      </c>
      <c r="J74" s="214">
        <f t="shared" si="35"/>
        <v>0.18736515185483665</v>
      </c>
      <c r="K74" s="215">
        <f t="shared" si="36"/>
        <v>6.4997167112658918E-2</v>
      </c>
      <c r="L74" s="52">
        <f t="shared" si="30"/>
        <v>-0.66457442114220677</v>
      </c>
      <c r="N74" s="40">
        <f t="shared" si="31"/>
        <v>1.2608906109644582</v>
      </c>
      <c r="O74" s="143">
        <f t="shared" si="32"/>
        <v>1.226837213793524</v>
      </c>
      <c r="P74" s="52">
        <f t="shared" si="37"/>
        <v>-2.7007415928719407E-2</v>
      </c>
    </row>
    <row r="75" spans="1:16" ht="20.100000000000001" customHeight="1" x14ac:dyDescent="0.25">
      <c r="A75" s="38" t="s">
        <v>178</v>
      </c>
      <c r="B75" s="19">
        <v>2564.4500000000003</v>
      </c>
      <c r="C75" s="140">
        <v>2472.9800000000009</v>
      </c>
      <c r="D75" s="247">
        <f t="shared" si="33"/>
        <v>2.0349575142261347E-2</v>
      </c>
      <c r="E75" s="215">
        <f t="shared" si="34"/>
        <v>2.3327156727689428E-2</v>
      </c>
      <c r="F75" s="52">
        <f t="shared" si="29"/>
        <v>-3.5668466922731713E-2</v>
      </c>
      <c r="H75" s="19">
        <v>684.19299999999998</v>
      </c>
      <c r="I75" s="140">
        <v>637.93700000000013</v>
      </c>
      <c r="J75" s="214">
        <f t="shared" si="35"/>
        <v>2.5446364747654437E-2</v>
      </c>
      <c r="K75" s="215">
        <f t="shared" si="36"/>
        <v>2.4537727789720912E-2</v>
      </c>
      <c r="L75" s="52">
        <f t="shared" si="30"/>
        <v>-6.7606654847389341E-2</v>
      </c>
      <c r="N75" s="40">
        <f t="shared" si="31"/>
        <v>2.6679911871941346</v>
      </c>
      <c r="O75" s="143">
        <f t="shared" si="32"/>
        <v>2.5796286261918815</v>
      </c>
      <c r="P75" s="52">
        <f t="shared" si="37"/>
        <v>-3.3119510074237551E-2</v>
      </c>
    </row>
    <row r="76" spans="1:16" ht="20.100000000000001" customHeight="1" x14ac:dyDescent="0.25">
      <c r="A76" s="38" t="s">
        <v>180</v>
      </c>
      <c r="B76" s="19">
        <v>1247.95</v>
      </c>
      <c r="C76" s="140">
        <v>1486.09</v>
      </c>
      <c r="D76" s="247">
        <f t="shared" si="33"/>
        <v>9.9028065662364415E-3</v>
      </c>
      <c r="E76" s="215">
        <f t="shared" si="34"/>
        <v>1.401800837105515E-2</v>
      </c>
      <c r="F76" s="52">
        <f t="shared" si="29"/>
        <v>0.19082495292279328</v>
      </c>
      <c r="H76" s="19">
        <v>480.52699999999993</v>
      </c>
      <c r="I76" s="140">
        <v>509.26300000000003</v>
      </c>
      <c r="J76" s="214">
        <f t="shared" si="35"/>
        <v>1.7871660939378423E-2</v>
      </c>
      <c r="K76" s="215">
        <f t="shared" si="36"/>
        <v>1.9588387046646675E-2</v>
      </c>
      <c r="L76" s="52">
        <f t="shared" si="30"/>
        <v>5.9801010140949643E-2</v>
      </c>
      <c r="N76" s="40">
        <f t="shared" si="31"/>
        <v>3.8505308706278289</v>
      </c>
      <c r="O76" s="143">
        <f t="shared" si="32"/>
        <v>3.4268651292990331</v>
      </c>
      <c r="P76" s="52">
        <f t="shared" si="37"/>
        <v>-0.11002787811949608</v>
      </c>
    </row>
    <row r="77" spans="1:16" ht="20.100000000000001" customHeight="1" x14ac:dyDescent="0.25">
      <c r="A77" s="38" t="s">
        <v>182</v>
      </c>
      <c r="B77" s="19">
        <v>1175.4600000000003</v>
      </c>
      <c r="C77" s="140">
        <v>797.84999999999991</v>
      </c>
      <c r="D77" s="247">
        <f t="shared" si="33"/>
        <v>9.3275796356811491E-3</v>
      </c>
      <c r="E77" s="215">
        <f t="shared" si="34"/>
        <v>7.5259694761732809E-3</v>
      </c>
      <c r="F77" s="52">
        <f t="shared" si="29"/>
        <v>-0.32124444898167548</v>
      </c>
      <c r="H77" s="19">
        <v>240.02599999999998</v>
      </c>
      <c r="I77" s="140">
        <v>467.50200000000001</v>
      </c>
      <c r="J77" s="214">
        <f t="shared" si="35"/>
        <v>8.9269974187407702E-3</v>
      </c>
      <c r="K77" s="215">
        <f t="shared" si="36"/>
        <v>1.79820841511781E-2</v>
      </c>
      <c r="L77" s="52">
        <f t="shared" si="30"/>
        <v>0.94771399765025477</v>
      </c>
      <c r="N77" s="40">
        <f t="shared" si="31"/>
        <v>2.0419750565735963</v>
      </c>
      <c r="O77" s="143">
        <f t="shared" si="32"/>
        <v>5.8595224666290671</v>
      </c>
      <c r="P77" s="52">
        <f t="shared" si="37"/>
        <v>1.8695367496120439</v>
      </c>
    </row>
    <row r="78" spans="1:16" ht="20.100000000000001" customHeight="1" x14ac:dyDescent="0.25">
      <c r="A78" s="38" t="s">
        <v>173</v>
      </c>
      <c r="B78" s="19">
        <v>193.7</v>
      </c>
      <c r="C78" s="140">
        <v>230.98999999999998</v>
      </c>
      <c r="D78" s="247">
        <f t="shared" si="33"/>
        <v>1.53705968338475E-3</v>
      </c>
      <c r="E78" s="215">
        <f t="shared" si="34"/>
        <v>2.1788853660478363E-3</v>
      </c>
      <c r="F78" s="52">
        <f t="shared" si="29"/>
        <v>0.19251419721218377</v>
      </c>
      <c r="H78" s="19">
        <v>362.16400000000004</v>
      </c>
      <c r="I78" s="140">
        <v>389.62499999999994</v>
      </c>
      <c r="J78" s="214">
        <f t="shared" si="35"/>
        <v>1.3469528689228804E-2</v>
      </c>
      <c r="K78" s="215">
        <f t="shared" si="36"/>
        <v>1.4986608693444663E-2</v>
      </c>
      <c r="L78" s="52">
        <f t="shared" si="30"/>
        <v>7.5824764471344189E-2</v>
      </c>
      <c r="N78" s="40">
        <f t="shared" si="31"/>
        <v>18.697160557563247</v>
      </c>
      <c r="O78" s="143">
        <f t="shared" si="32"/>
        <v>16.86761331659379</v>
      </c>
      <c r="P78" s="52">
        <f t="shared" si="37"/>
        <v>-9.7851608822462702E-2</v>
      </c>
    </row>
    <row r="79" spans="1:16" ht="20.100000000000001" customHeight="1" x14ac:dyDescent="0.25">
      <c r="A79" s="38" t="s">
        <v>193</v>
      </c>
      <c r="B79" s="19">
        <v>10718.05</v>
      </c>
      <c r="C79" s="140">
        <v>5434.05</v>
      </c>
      <c r="D79" s="247">
        <f t="shared" si="33"/>
        <v>8.5050503559638196E-2</v>
      </c>
      <c r="E79" s="215">
        <f t="shared" si="34"/>
        <v>5.1258374922603774E-2</v>
      </c>
      <c r="F79" s="52">
        <f t="shared" si="29"/>
        <v>-0.49300012595574749</v>
      </c>
      <c r="H79" s="19">
        <v>825.322</v>
      </c>
      <c r="I79" s="140">
        <v>362.01499999999999</v>
      </c>
      <c r="J79" s="214">
        <f t="shared" si="35"/>
        <v>3.0695205367876691E-2</v>
      </c>
      <c r="K79" s="215">
        <f t="shared" si="36"/>
        <v>1.3924612502168419E-2</v>
      </c>
      <c r="L79" s="52">
        <f t="shared" si="30"/>
        <v>-0.56136513990902948</v>
      </c>
      <c r="N79" s="40">
        <f t="shared" si="31"/>
        <v>0.77002999612802714</v>
      </c>
      <c r="O79" s="143">
        <f t="shared" si="32"/>
        <v>0.66619740340997957</v>
      </c>
      <c r="P79" s="52">
        <f t="shared" si="37"/>
        <v>-0.13484227009357191</v>
      </c>
    </row>
    <row r="80" spans="1:16" ht="20.100000000000001" customHeight="1" x14ac:dyDescent="0.25">
      <c r="A80" s="38" t="s">
        <v>196</v>
      </c>
      <c r="B80" s="19">
        <v>2531.23</v>
      </c>
      <c r="C80" s="140">
        <v>2465.0299999999997</v>
      </c>
      <c r="D80" s="247">
        <f t="shared" si="33"/>
        <v>2.0085965835694275E-2</v>
      </c>
      <c r="E80" s="215">
        <f t="shared" si="34"/>
        <v>2.3252165868084755E-2</v>
      </c>
      <c r="F80" s="52">
        <f t="shared" si="29"/>
        <v>-2.6153293063056408E-2</v>
      </c>
      <c r="H80" s="19">
        <v>239.65600000000001</v>
      </c>
      <c r="I80" s="140">
        <v>280.04800000000006</v>
      </c>
      <c r="J80" s="214">
        <f t="shared" si="35"/>
        <v>8.9132364551579336E-3</v>
      </c>
      <c r="K80" s="215">
        <f t="shared" si="36"/>
        <v>1.0771818521352049E-2</v>
      </c>
      <c r="L80" s="52">
        <f t="shared" si="30"/>
        <v>0.16854157625930521</v>
      </c>
      <c r="N80" s="40">
        <f t="shared" si="31"/>
        <v>0.94679661666462556</v>
      </c>
      <c r="O80" s="143">
        <f t="shared" si="32"/>
        <v>1.1360835365086839</v>
      </c>
      <c r="P80" s="52">
        <f t="shared" si="37"/>
        <v>0.19992352793874374</v>
      </c>
    </row>
    <row r="81" spans="1:16" ht="20.100000000000001" customHeight="1" x14ac:dyDescent="0.25">
      <c r="A81" s="38" t="s">
        <v>195</v>
      </c>
      <c r="B81" s="19">
        <v>567.50999999999988</v>
      </c>
      <c r="C81" s="140">
        <v>1047.98</v>
      </c>
      <c r="D81" s="247">
        <f t="shared" si="33"/>
        <v>4.5033388792859027E-3</v>
      </c>
      <c r="E81" s="215">
        <f t="shared" si="34"/>
        <v>9.8853988740240338E-3</v>
      </c>
      <c r="F81" s="52">
        <f t="shared" ref="F81:F83" si="38">(C81-B81)/B81</f>
        <v>0.84662825324663926</v>
      </c>
      <c r="H81" s="19">
        <v>152.07900000000001</v>
      </c>
      <c r="I81" s="140">
        <v>253.631</v>
      </c>
      <c r="J81" s="214">
        <f t="shared" si="35"/>
        <v>5.6560907586872995E-3</v>
      </c>
      <c r="K81" s="215">
        <f t="shared" si="36"/>
        <v>9.7557101046572055E-3</v>
      </c>
      <c r="L81" s="52">
        <f t="shared" ref="L81:L87" si="39">(I81-H81)/H81</f>
        <v>0.66775820461733693</v>
      </c>
      <c r="N81" s="40">
        <f t="shared" si="31"/>
        <v>2.6797589469789083</v>
      </c>
      <c r="O81" s="143">
        <f t="shared" si="32"/>
        <v>2.4201893165900112</v>
      </c>
      <c r="P81" s="52">
        <f t="shared" ref="P81:P83" si="40">(O81-N81)/N81</f>
        <v>-9.6863052059786639E-2</v>
      </c>
    </row>
    <row r="82" spans="1:16" ht="20.100000000000001" customHeight="1" x14ac:dyDescent="0.25">
      <c r="A82" s="38" t="s">
        <v>197</v>
      </c>
      <c r="B82" s="19">
        <v>755.64999999999986</v>
      </c>
      <c r="C82" s="140">
        <v>876.27</v>
      </c>
      <c r="D82" s="247">
        <f t="shared" si="33"/>
        <v>5.9962785221976565E-3</v>
      </c>
      <c r="E82" s="215">
        <f t="shared" si="34"/>
        <v>8.2656906346886775E-3</v>
      </c>
      <c r="F82" s="52">
        <f t="shared" si="38"/>
        <v>0.15962416462648069</v>
      </c>
      <c r="H82" s="19">
        <v>164.65899999999999</v>
      </c>
      <c r="I82" s="140">
        <v>205.83500000000001</v>
      </c>
      <c r="J82" s="214">
        <f t="shared" si="35"/>
        <v>6.1239635205037639E-3</v>
      </c>
      <c r="K82" s="215">
        <f t="shared" si="36"/>
        <v>7.9172758432215148E-3</v>
      </c>
      <c r="L82" s="52">
        <f t="shared" si="39"/>
        <v>0.25006832301908805</v>
      </c>
      <c r="N82" s="40">
        <f t="shared" si="31"/>
        <v>2.17903791437835</v>
      </c>
      <c r="O82" s="143">
        <f t="shared" si="32"/>
        <v>2.348990607917651</v>
      </c>
      <c r="P82" s="52">
        <f t="shared" si="40"/>
        <v>7.7994371928028702E-2</v>
      </c>
    </row>
    <row r="83" spans="1:16" ht="20.100000000000001" customHeight="1" x14ac:dyDescent="0.25">
      <c r="A83" s="38" t="s">
        <v>198</v>
      </c>
      <c r="B83" s="19">
        <v>302.44</v>
      </c>
      <c r="C83" s="140">
        <v>662.78</v>
      </c>
      <c r="D83" s="247">
        <f t="shared" si="33"/>
        <v>2.3999397555130812E-3</v>
      </c>
      <c r="E83" s="215">
        <f t="shared" si="34"/>
        <v>6.2518794878963805E-3</v>
      </c>
      <c r="F83" s="52">
        <f t="shared" si="38"/>
        <v>1.1914429308292553</v>
      </c>
      <c r="H83" s="19">
        <v>110.89500000000001</v>
      </c>
      <c r="I83" s="140">
        <v>195.41800000000001</v>
      </c>
      <c r="J83" s="214">
        <f t="shared" si="35"/>
        <v>4.1243839365371158E-3</v>
      </c>
      <c r="K83" s="215">
        <f t="shared" si="36"/>
        <v>7.5165944116921905E-3</v>
      </c>
      <c r="L83" s="52">
        <f t="shared" si="39"/>
        <v>0.76218945849677611</v>
      </c>
      <c r="N83" s="40">
        <f t="shared" si="31"/>
        <v>3.6666776881364904</v>
      </c>
      <c r="O83" s="143">
        <f t="shared" si="32"/>
        <v>2.9484595189957452</v>
      </c>
      <c r="P83" s="52">
        <f t="shared" si="40"/>
        <v>-0.19587709371470938</v>
      </c>
    </row>
    <row r="84" spans="1:16" ht="20.100000000000001" customHeight="1" x14ac:dyDescent="0.25">
      <c r="A84" s="38" t="s">
        <v>199</v>
      </c>
      <c r="B84" s="19">
        <v>23.630000000000003</v>
      </c>
      <c r="C84" s="140">
        <v>877.11</v>
      </c>
      <c r="D84" s="247">
        <f t="shared" si="33"/>
        <v>1.8751017201023049E-4</v>
      </c>
      <c r="E84" s="215">
        <f t="shared" si="34"/>
        <v>8.2736141972129442E-3</v>
      </c>
      <c r="F84" s="52">
        <f t="shared" ref="F84:F87" si="41">(C84-B84)/B84</f>
        <v>36.118493440541684</v>
      </c>
      <c r="H84" s="19">
        <v>8.1479999999999997</v>
      </c>
      <c r="I84" s="140">
        <v>185.68799999999999</v>
      </c>
      <c r="J84" s="214">
        <f t="shared" si="35"/>
        <v>3.0303873317015571E-4</v>
      </c>
      <c r="K84" s="215">
        <f t="shared" si="36"/>
        <v>7.1423378763384093E-3</v>
      </c>
      <c r="L84" s="52">
        <f t="shared" ref="L84:L85" si="42">(I84-H84)/H84</f>
        <v>21.789396170839471</v>
      </c>
      <c r="N84" s="40">
        <f t="shared" si="31"/>
        <v>3.4481591197630124</v>
      </c>
      <c r="O84" s="143">
        <f t="shared" si="32"/>
        <v>2.1170434723124805</v>
      </c>
      <c r="P84" s="52">
        <f t="shared" ref="P84:P86" si="43">(O84-N84)/N84</f>
        <v>-0.38603660713372701</v>
      </c>
    </row>
    <row r="85" spans="1:16" ht="20.100000000000001" customHeight="1" x14ac:dyDescent="0.25">
      <c r="A85" s="38" t="s">
        <v>200</v>
      </c>
      <c r="B85" s="19">
        <v>352.14000000000004</v>
      </c>
      <c r="C85" s="140">
        <v>710.2</v>
      </c>
      <c r="D85" s="247">
        <f t="shared" si="33"/>
        <v>2.7943221316835617E-3</v>
      </c>
      <c r="E85" s="215">
        <f t="shared" si="34"/>
        <v>6.69918345801625E-3</v>
      </c>
      <c r="F85" s="52">
        <f t="shared" si="41"/>
        <v>1.0168114954279546</v>
      </c>
      <c r="H85" s="19">
        <v>73.571000000000012</v>
      </c>
      <c r="I85" s="140">
        <v>146.32100000000003</v>
      </c>
      <c r="J85" s="214">
        <f t="shared" si="35"/>
        <v>2.7362374371700453E-3</v>
      </c>
      <c r="K85" s="215">
        <f t="shared" si="36"/>
        <v>5.6281182435252283E-3</v>
      </c>
      <c r="L85" s="52">
        <f t="shared" si="42"/>
        <v>0.98884071169346621</v>
      </c>
      <c r="N85" s="40">
        <f t="shared" si="31"/>
        <v>2.0892542738683479</v>
      </c>
      <c r="O85" s="143">
        <f t="shared" si="32"/>
        <v>2.0602787947057171</v>
      </c>
      <c r="P85" s="52">
        <f t="shared" si="43"/>
        <v>-1.3868814114703943E-2</v>
      </c>
    </row>
    <row r="86" spans="1:16" ht="20.100000000000001" customHeight="1" x14ac:dyDescent="0.25">
      <c r="A86" s="38" t="s">
        <v>202</v>
      </c>
      <c r="B86" s="19">
        <v>3499.2099999999996</v>
      </c>
      <c r="C86" s="140">
        <v>1939.71</v>
      </c>
      <c r="D86" s="247">
        <f t="shared" si="33"/>
        <v>2.7767137917897523E-2</v>
      </c>
      <c r="E86" s="215">
        <f t="shared" si="34"/>
        <v>1.8296920790409319E-2</v>
      </c>
      <c r="F86" s="52">
        <f t="shared" si="41"/>
        <v>-0.44567202311378845</v>
      </c>
      <c r="H86" s="19">
        <v>231.22500000000002</v>
      </c>
      <c r="I86" s="140">
        <v>110.16500000000001</v>
      </c>
      <c r="J86" s="214">
        <f t="shared" si="35"/>
        <v>8.5996724444365805E-3</v>
      </c>
      <c r="K86" s="215">
        <f t="shared" si="36"/>
        <v>4.2374071137974501E-3</v>
      </c>
      <c r="L86" s="52">
        <f t="shared" si="39"/>
        <v>-0.52355930370850901</v>
      </c>
      <c r="N86" s="40">
        <f t="shared" si="31"/>
        <v>0.6607920073387995</v>
      </c>
      <c r="O86" s="143">
        <f t="shared" si="32"/>
        <v>0.56794572384531716</v>
      </c>
      <c r="P86" s="52">
        <f t="shared" si="43"/>
        <v>-0.14050757645722922</v>
      </c>
    </row>
    <row r="87" spans="1:16" ht="20.100000000000001" customHeight="1" x14ac:dyDescent="0.25">
      <c r="A87" s="38" t="s">
        <v>203</v>
      </c>
      <c r="B87" s="19">
        <v>497.37000000000006</v>
      </c>
      <c r="C87" s="140">
        <v>488.31</v>
      </c>
      <c r="D87" s="247">
        <f t="shared" si="33"/>
        <v>3.9467598075636203E-3</v>
      </c>
      <c r="E87" s="215">
        <f t="shared" si="34"/>
        <v>4.6061366859812937E-3</v>
      </c>
      <c r="F87" s="52">
        <f t="shared" si="41"/>
        <v>-1.8215815187888409E-2</v>
      </c>
      <c r="H87" s="19">
        <v>136.25400000000002</v>
      </c>
      <c r="I87" s="140">
        <v>109.664</v>
      </c>
      <c r="J87" s="214">
        <f t="shared" si="35"/>
        <v>5.0675306270700051E-3</v>
      </c>
      <c r="K87" s="215">
        <f t="shared" si="36"/>
        <v>4.2181365563244552E-3</v>
      </c>
      <c r="L87" s="52">
        <f t="shared" si="39"/>
        <v>-0.19515023412156718</v>
      </c>
      <c r="N87" s="40">
        <f t="shared" ref="N87" si="44">(H87/B87)*10</f>
        <v>2.7394897159056635</v>
      </c>
      <c r="O87" s="143">
        <f t="shared" ref="O87" si="45">(I87/C87)*10</f>
        <v>2.2457864880915812</v>
      </c>
      <c r="P87" s="52">
        <f t="shared" ref="P87" si="46">(O87-N87)/N87</f>
        <v>-0.18021722255338568</v>
      </c>
    </row>
    <row r="88" spans="1:16" ht="20.100000000000001" customHeight="1" x14ac:dyDescent="0.25">
      <c r="A88" s="38" t="s">
        <v>204</v>
      </c>
      <c r="B88" s="19">
        <v>389.08</v>
      </c>
      <c r="C88" s="140">
        <v>709.08</v>
      </c>
      <c r="D88" s="247">
        <f t="shared" si="33"/>
        <v>3.0874506020203332E-3</v>
      </c>
      <c r="E88" s="215">
        <f t="shared" si="34"/>
        <v>6.6886187079838949E-3</v>
      </c>
      <c r="F88" s="52">
        <f t="shared" ref="F88:F94" si="47">(C88-B88)/B88</f>
        <v>0.8224529659710087</v>
      </c>
      <c r="H88" s="19">
        <v>92.923999999999992</v>
      </c>
      <c r="I88" s="140">
        <v>108.065</v>
      </c>
      <c r="J88" s="214">
        <f t="shared" si="35"/>
        <v>3.4560102161393653E-3</v>
      </c>
      <c r="K88" s="215">
        <f t="shared" si="36"/>
        <v>4.1566323219944757E-3</v>
      </c>
      <c r="L88" s="52">
        <f t="shared" ref="L88:L94" si="48">(I88-H88)/H88</f>
        <v>0.16293960656019982</v>
      </c>
      <c r="N88" s="40">
        <f t="shared" si="31"/>
        <v>2.3883006065590622</v>
      </c>
      <c r="O88" s="143">
        <f t="shared" si="32"/>
        <v>1.5240170361595307</v>
      </c>
      <c r="P88" s="52">
        <f t="shared" ref="P88:P89" si="49">(O88-N88)/N88</f>
        <v>-0.3618822387876649</v>
      </c>
    </row>
    <row r="89" spans="1:16" ht="20.100000000000001" customHeight="1" x14ac:dyDescent="0.25">
      <c r="A89" s="38" t="s">
        <v>194</v>
      </c>
      <c r="B89" s="19">
        <v>964.37000000000012</v>
      </c>
      <c r="C89" s="140">
        <v>362.71999999999997</v>
      </c>
      <c r="D89" s="247">
        <f t="shared" si="33"/>
        <v>7.6525257969321196E-3</v>
      </c>
      <c r="E89" s="215">
        <f t="shared" si="34"/>
        <v>3.421469760478251E-3</v>
      </c>
      <c r="F89" s="52">
        <f t="shared" si="47"/>
        <v>-0.62387880170473986</v>
      </c>
      <c r="H89" s="19">
        <v>252.697</v>
      </c>
      <c r="I89" s="140">
        <v>101.461</v>
      </c>
      <c r="J89" s="214">
        <f t="shared" si="35"/>
        <v>9.3982546337627437E-3</v>
      </c>
      <c r="K89" s="215">
        <f t="shared" si="36"/>
        <v>3.9026148338674087E-3</v>
      </c>
      <c r="L89" s="52">
        <f t="shared" si="48"/>
        <v>-0.5984875166701622</v>
      </c>
      <c r="N89" s="40">
        <f t="shared" si="31"/>
        <v>2.6203324450159169</v>
      </c>
      <c r="O89" s="143">
        <f t="shared" si="32"/>
        <v>2.7972265108072341</v>
      </c>
      <c r="P89" s="52">
        <f t="shared" si="49"/>
        <v>6.7508253056891274E-2</v>
      </c>
    </row>
    <row r="90" spans="1:16" ht="20.100000000000001" customHeight="1" x14ac:dyDescent="0.25">
      <c r="A90" s="38" t="s">
        <v>201</v>
      </c>
      <c r="B90" s="19"/>
      <c r="C90" s="140">
        <v>70.16</v>
      </c>
      <c r="D90" s="247">
        <f t="shared" si="33"/>
        <v>0</v>
      </c>
      <c r="E90" s="215">
        <f t="shared" si="34"/>
        <v>6.6180612702678126E-4</v>
      </c>
      <c r="F90" s="52"/>
      <c r="H90" s="19"/>
      <c r="I90" s="140">
        <v>100.247</v>
      </c>
      <c r="J90" s="214">
        <f t="shared" si="35"/>
        <v>0</v>
      </c>
      <c r="K90" s="215">
        <f t="shared" si="36"/>
        <v>3.855919311367975E-3</v>
      </c>
      <c r="L90" s="52"/>
      <c r="N90" s="40"/>
      <c r="O90" s="143">
        <f t="shared" si="32"/>
        <v>14.288340935005701</v>
      </c>
      <c r="P90" s="52"/>
    </row>
    <row r="91" spans="1:16" ht="20.100000000000001" customHeight="1" x14ac:dyDescent="0.25">
      <c r="A91" s="38" t="s">
        <v>208</v>
      </c>
      <c r="B91" s="19">
        <v>54.760000000000005</v>
      </c>
      <c r="C91" s="140">
        <v>427.79000000000008</v>
      </c>
      <c r="D91" s="247">
        <f t="shared" si="33"/>
        <v>4.3453478710453751E-4</v>
      </c>
      <c r="E91" s="215">
        <f t="shared" si="34"/>
        <v>4.0352628717329935E-3</v>
      </c>
      <c r="F91" s="52">
        <f t="shared" si="47"/>
        <v>6.8120891161431709</v>
      </c>
      <c r="H91" s="19">
        <v>21.691000000000003</v>
      </c>
      <c r="I91" s="140">
        <v>76.798000000000002</v>
      </c>
      <c r="J91" s="214">
        <f t="shared" si="35"/>
        <v>8.06727192095465E-4</v>
      </c>
      <c r="K91" s="215">
        <f t="shared" si="36"/>
        <v>2.9539726004213368E-3</v>
      </c>
      <c r="L91" s="52">
        <f t="shared" si="48"/>
        <v>2.5405467705499976</v>
      </c>
      <c r="N91" s="40">
        <f t="shared" ref="N91:N93" si="50">(H91/B91)*10</f>
        <v>3.9611029948867786</v>
      </c>
      <c r="O91" s="143">
        <f t="shared" ref="O91:O93" si="51">(I91/C91)*10</f>
        <v>1.7952266298884965</v>
      </c>
      <c r="P91" s="52">
        <f t="shared" ref="P91:P93" si="52">(O91-N91)/N91</f>
        <v>-0.54678617743444713</v>
      </c>
    </row>
    <row r="92" spans="1:16" ht="20.100000000000001" customHeight="1" x14ac:dyDescent="0.25">
      <c r="A92" s="38" t="s">
        <v>209</v>
      </c>
      <c r="B92" s="19"/>
      <c r="C92" s="140">
        <v>185.85</v>
      </c>
      <c r="D92" s="247">
        <f t="shared" si="33"/>
        <v>0</v>
      </c>
      <c r="E92" s="215">
        <f t="shared" si="34"/>
        <v>1.7530882084938325E-3</v>
      </c>
      <c r="F92" s="52"/>
      <c r="H92" s="19"/>
      <c r="I92" s="140">
        <v>74.709999999999994</v>
      </c>
      <c r="J92" s="214">
        <f t="shared" si="35"/>
        <v>0</v>
      </c>
      <c r="K92" s="215">
        <f t="shared" si="36"/>
        <v>2.8736593788572366E-3</v>
      </c>
      <c r="L92" s="52"/>
      <c r="N92" s="40"/>
      <c r="O92" s="143">
        <f t="shared" si="51"/>
        <v>4.0199085283831044</v>
      </c>
      <c r="P92" s="52"/>
    </row>
    <row r="93" spans="1:16" ht="20.100000000000001" customHeight="1" x14ac:dyDescent="0.25">
      <c r="A93" s="38" t="s">
        <v>206</v>
      </c>
      <c r="B93" s="19">
        <v>233.1</v>
      </c>
      <c r="C93" s="140">
        <v>387.06</v>
      </c>
      <c r="D93" s="247">
        <f t="shared" si="33"/>
        <v>1.8497088910530987E-3</v>
      </c>
      <c r="E93" s="215">
        <f t="shared" si="34"/>
        <v>3.6510644174313849E-3</v>
      </c>
      <c r="F93" s="52">
        <f t="shared" si="47"/>
        <v>0.66048906048906053</v>
      </c>
      <c r="H93" s="19">
        <v>39.356999999999999</v>
      </c>
      <c r="I93" s="140">
        <v>74.483000000000004</v>
      </c>
      <c r="J93" s="214">
        <f t="shared" si="35"/>
        <v>1.4637574154857411E-3</v>
      </c>
      <c r="K93" s="215">
        <f t="shared" si="36"/>
        <v>2.864928008505201E-3</v>
      </c>
      <c r="L93" s="52">
        <f t="shared" si="48"/>
        <v>0.8924968874660163</v>
      </c>
      <c r="N93" s="40">
        <f t="shared" si="50"/>
        <v>1.6884169884169884</v>
      </c>
      <c r="O93" s="143">
        <f t="shared" si="51"/>
        <v>1.9243269777295511</v>
      </c>
      <c r="P93" s="52">
        <f t="shared" si="52"/>
        <v>0.13972258685559968</v>
      </c>
    </row>
    <row r="94" spans="1:16" ht="20.100000000000001" customHeight="1" x14ac:dyDescent="0.25">
      <c r="A94" s="38" t="s">
        <v>205</v>
      </c>
      <c r="B94" s="19">
        <v>406.46</v>
      </c>
      <c r="C94" s="140">
        <v>227.64999999999998</v>
      </c>
      <c r="D94" s="247">
        <f t="shared" si="33"/>
        <v>3.225365404793833E-3</v>
      </c>
      <c r="E94" s="215">
        <f t="shared" si="34"/>
        <v>2.1473797722013502E-3</v>
      </c>
      <c r="F94" s="52">
        <f t="shared" si="47"/>
        <v>-0.43992028735914979</v>
      </c>
      <c r="H94" s="19">
        <v>99.01100000000001</v>
      </c>
      <c r="I94" s="140">
        <v>73.019000000000005</v>
      </c>
      <c r="J94" s="214">
        <f t="shared" si="35"/>
        <v>3.6823966629737715E-3</v>
      </c>
      <c r="K94" s="215">
        <f t="shared" si="36"/>
        <v>2.8086164393625562E-3</v>
      </c>
      <c r="L94" s="52">
        <f t="shared" si="48"/>
        <v>-0.26251628606922467</v>
      </c>
      <c r="N94" s="40">
        <f t="shared" ref="N94" si="53">(H94/B94)*10</f>
        <v>2.4359346553166366</v>
      </c>
      <c r="O94" s="143">
        <f t="shared" ref="O94" si="54">(I94/C94)*10</f>
        <v>3.2075115308587749</v>
      </c>
      <c r="P94" s="52">
        <f t="shared" ref="P94" si="55">(O94-N94)/N94</f>
        <v>0.31674777230091355</v>
      </c>
    </row>
    <row r="95" spans="1:16" ht="20.100000000000001" customHeight="1" thickBot="1" x14ac:dyDescent="0.3">
      <c r="A95" s="8" t="s">
        <v>17</v>
      </c>
      <c r="B95" s="19">
        <f>B96-SUM(B68:B94)</f>
        <v>5341.6699999999983</v>
      </c>
      <c r="C95" s="140">
        <f>C96-SUM(C68:C94)</f>
        <v>2460.8199999999779</v>
      </c>
      <c r="D95" s="247">
        <f t="shared" si="33"/>
        <v>4.2387535358522535E-2</v>
      </c>
      <c r="E95" s="215">
        <f t="shared" si="34"/>
        <v>2.321245372733793E-2</v>
      </c>
      <c r="F95" s="52">
        <f>(C95-B95)/B95</f>
        <v>-0.53931635612084261</v>
      </c>
      <c r="H95" s="19">
        <f>H96-SUM(H68:H94)</f>
        <v>1434.1269999999895</v>
      </c>
      <c r="I95" s="140">
        <f>I96-SUM(I68:I94)</f>
        <v>639.39400000000387</v>
      </c>
      <c r="J95" s="214">
        <f t="shared" si="35"/>
        <v>5.3337755189630923E-2</v>
      </c>
      <c r="K95" s="215">
        <f t="shared" si="36"/>
        <v>2.4593770109557694E-2</v>
      </c>
      <c r="L95" s="52">
        <f>(I95-H95)/H95</f>
        <v>-0.55415803481838877</v>
      </c>
      <c r="N95" s="40">
        <f t="shared" si="31"/>
        <v>2.6847914603485239</v>
      </c>
      <c r="O95" s="143">
        <f t="shared" si="32"/>
        <v>2.5982965027917917</v>
      </c>
      <c r="P95" s="52">
        <f>(O95-N95)/N95</f>
        <v>-3.2216639107420258E-2</v>
      </c>
    </row>
    <row r="96" spans="1:16" ht="26.25" customHeight="1" thickBot="1" x14ac:dyDescent="0.3">
      <c r="A96" s="12" t="s">
        <v>18</v>
      </c>
      <c r="B96" s="17">
        <v>126019.82999999999</v>
      </c>
      <c r="C96" s="145">
        <v>106012.92</v>
      </c>
      <c r="D96" s="243">
        <f>SUM(D68:D95)</f>
        <v>1</v>
      </c>
      <c r="E96" s="244">
        <f>SUM(E68:E95)</f>
        <v>0.99999999999999989</v>
      </c>
      <c r="F96" s="57">
        <f>(C96-B96)/B96</f>
        <v>-0.15876001419776548</v>
      </c>
      <c r="G96" s="1"/>
      <c r="H96" s="17">
        <v>26887.651999999987</v>
      </c>
      <c r="I96" s="145">
        <v>25998.21</v>
      </c>
      <c r="J96" s="255">
        <f t="shared" si="35"/>
        <v>1</v>
      </c>
      <c r="K96" s="244">
        <f t="shared" si="36"/>
        <v>1</v>
      </c>
      <c r="L96" s="57">
        <f>(I96-H96)/H96</f>
        <v>-3.3079943164988475E-2</v>
      </c>
      <c r="M96" s="1"/>
      <c r="N96" s="37">
        <f t="shared" si="31"/>
        <v>2.1336048461579411</v>
      </c>
      <c r="O96" s="150">
        <f t="shared" si="32"/>
        <v>2.4523624101666099</v>
      </c>
      <c r="P96" s="57">
        <f>(O96-N96)/N96</f>
        <v>0.1493985939255186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89 P88:P89 L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115</v>
      </c>
      <c r="B1" s="4"/>
    </row>
    <row r="3" spans="1:19" ht="15.75" thickBot="1" x14ac:dyDescent="0.3"/>
    <row r="4" spans="1:19" x14ac:dyDescent="0.25">
      <c r="A4" s="345" t="s">
        <v>16</v>
      </c>
      <c r="B4" s="338"/>
      <c r="C4" s="338"/>
      <c r="D4" s="338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61"/>
      <c r="M4" s="358" t="s">
        <v>104</v>
      </c>
      <c r="N4" s="358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9"/>
      <c r="C5" s="339"/>
      <c r="D5" s="339"/>
      <c r="E5" s="363" t="s">
        <v>56</v>
      </c>
      <c r="F5" s="364"/>
      <c r="G5" s="365" t="str">
        <f>E5</f>
        <v>jan</v>
      </c>
      <c r="H5" s="365"/>
      <c r="I5" s="131" t="s">
        <v>158</v>
      </c>
      <c r="K5" s="366" t="str">
        <f>E5</f>
        <v>jan</v>
      </c>
      <c r="L5" s="364"/>
      <c r="M5" s="354" t="str">
        <f>E5</f>
        <v>jan</v>
      </c>
      <c r="N5" s="355"/>
      <c r="O5" s="131" t="str">
        <f>I5</f>
        <v>2024/2023</v>
      </c>
      <c r="Q5" s="366" t="str">
        <f>E5</f>
        <v>jan</v>
      </c>
      <c r="R5" s="364"/>
      <c r="S5" s="131" t="str">
        <f>O5</f>
        <v>2024/2023</v>
      </c>
    </row>
    <row r="6" spans="1:19" ht="15.75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44329.87</v>
      </c>
      <c r="F7" s="145">
        <v>37096.999999999993</v>
      </c>
      <c r="G7" s="243">
        <f>E7/E15</f>
        <v>0.4413925902383149</v>
      </c>
      <c r="H7" s="244">
        <f>F7/F15</f>
        <v>0.35942111662278814</v>
      </c>
      <c r="I7" s="164">
        <f t="shared" ref="I7:I18" si="0">(F7-E7)/E7</f>
        <v>-0.16316018973211538</v>
      </c>
      <c r="J7" s="1"/>
      <c r="K7" s="17">
        <v>11624.620999999994</v>
      </c>
      <c r="L7" s="145">
        <v>10195.711000000001</v>
      </c>
      <c r="M7" s="243">
        <f>K7/K15</f>
        <v>0.38881228340359253</v>
      </c>
      <c r="N7" s="244">
        <f>L7/L15</f>
        <v>0.3367322589895877</v>
      </c>
      <c r="O7" s="164">
        <f t="shared" ref="O7:O18" si="1">(L7-K7)/K7</f>
        <v>-0.12292099673615109</v>
      </c>
      <c r="P7" s="1"/>
      <c r="Q7" s="187">
        <f t="shared" ref="Q7:R18" si="2">(K7/E7)*10</f>
        <v>2.6222998172563994</v>
      </c>
      <c r="R7" s="188">
        <f t="shared" si="2"/>
        <v>2.7483923228293401</v>
      </c>
      <c r="S7" s="55">
        <f>(R7-Q7)/Q7</f>
        <v>4.8084702116505479E-2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35706.410000000003</v>
      </c>
      <c r="F8" s="181">
        <v>31669.259999999987</v>
      </c>
      <c r="G8" s="245">
        <f>E8/E7</f>
        <v>0.80547066797173106</v>
      </c>
      <c r="H8" s="246">
        <f>F8/F7</f>
        <v>0.8536878992910476</v>
      </c>
      <c r="I8" s="206">
        <f t="shared" si="0"/>
        <v>-0.11306513312315676</v>
      </c>
      <c r="K8" s="180">
        <v>10019.407999999994</v>
      </c>
      <c r="L8" s="181">
        <v>9146.9740000000002</v>
      </c>
      <c r="M8" s="250">
        <f>K8/K7</f>
        <v>0.86191265934605521</v>
      </c>
      <c r="N8" s="246">
        <f>L8/L7</f>
        <v>0.89713939518293517</v>
      </c>
      <c r="O8" s="207">
        <f t="shared" si="1"/>
        <v>-8.7074405992848519E-2</v>
      </c>
      <c r="Q8" s="189">
        <f t="shared" si="2"/>
        <v>2.8060530308143532</v>
      </c>
      <c r="R8" s="190">
        <f t="shared" si="2"/>
        <v>2.8882815702040414</v>
      </c>
      <c r="S8" s="182">
        <f t="shared" ref="S8:S18" si="3">(R8-Q8)/Q8</f>
        <v>2.9303986235008687E-2</v>
      </c>
    </row>
    <row r="9" spans="1:19" ht="24" customHeight="1" x14ac:dyDescent="0.25">
      <c r="A9" s="8"/>
      <c r="B9" t="s">
        <v>37</v>
      </c>
      <c r="E9" s="19">
        <v>7285.8499999999995</v>
      </c>
      <c r="F9" s="140">
        <v>4895.0500000000011</v>
      </c>
      <c r="G9" s="247">
        <f>E9/E7</f>
        <v>0.16435532069008998</v>
      </c>
      <c r="H9" s="215">
        <f>F9/F7</f>
        <v>0.13195271854866977</v>
      </c>
      <c r="I9" s="182">
        <f t="shared" si="0"/>
        <v>-0.32814290714192557</v>
      </c>
      <c r="K9" s="19">
        <v>1294.2759999999998</v>
      </c>
      <c r="L9" s="140">
        <v>917.95600000000013</v>
      </c>
      <c r="M9" s="247">
        <f>K9/K7</f>
        <v>0.11133919978982545</v>
      </c>
      <c r="N9" s="215">
        <f>L9/L7</f>
        <v>9.0033544497289106E-2</v>
      </c>
      <c r="O9" s="182">
        <f t="shared" si="1"/>
        <v>-0.29075714917065582</v>
      </c>
      <c r="Q9" s="189">
        <f t="shared" si="2"/>
        <v>1.7764241646479135</v>
      </c>
      <c r="R9" s="190">
        <f t="shared" si="2"/>
        <v>1.8752740012870142</v>
      </c>
      <c r="S9" s="182">
        <f t="shared" si="3"/>
        <v>5.5645401929495047E-2</v>
      </c>
    </row>
    <row r="10" spans="1:19" ht="24" customHeight="1" thickBot="1" x14ac:dyDescent="0.3">
      <c r="A10" s="8"/>
      <c r="B10" t="s">
        <v>36</v>
      </c>
      <c r="E10" s="19">
        <v>1337.61</v>
      </c>
      <c r="F10" s="140">
        <v>532.69000000000005</v>
      </c>
      <c r="G10" s="247">
        <f>E10/E7</f>
        <v>3.0174011338178972E-2</v>
      </c>
      <c r="H10" s="215">
        <f>F10/F7</f>
        <v>1.4359382160282506E-2</v>
      </c>
      <c r="I10" s="186">
        <f t="shared" si="0"/>
        <v>-0.60175985526423992</v>
      </c>
      <c r="K10" s="19">
        <v>310.93699999999995</v>
      </c>
      <c r="L10" s="140">
        <v>130.78100000000001</v>
      </c>
      <c r="M10" s="247">
        <f>K10/K7</f>
        <v>2.6748140864119366E-2</v>
      </c>
      <c r="N10" s="215">
        <f>L10/L7</f>
        <v>1.2827060319775638E-2</v>
      </c>
      <c r="O10" s="209">
        <f t="shared" si="1"/>
        <v>-0.5793971125983719</v>
      </c>
      <c r="Q10" s="189">
        <f t="shared" si="2"/>
        <v>2.324571437115452</v>
      </c>
      <c r="R10" s="190">
        <f t="shared" si="2"/>
        <v>2.455105220672436</v>
      </c>
      <c r="S10" s="182">
        <f t="shared" si="3"/>
        <v>5.6153913565660359E-2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56101.969999999979</v>
      </c>
      <c r="F11" s="145">
        <v>66116.19</v>
      </c>
      <c r="G11" s="243">
        <f>E11/E15</f>
        <v>0.55860740976168499</v>
      </c>
      <c r="H11" s="244">
        <f>F11/F15</f>
        <v>0.64057888337721181</v>
      </c>
      <c r="I11" s="164">
        <f t="shared" si="0"/>
        <v>0.17850032717211226</v>
      </c>
      <c r="J11" s="1"/>
      <c r="K11" s="17">
        <v>18273.151000000005</v>
      </c>
      <c r="L11" s="145">
        <v>20082.679999999997</v>
      </c>
      <c r="M11" s="243">
        <f>K11/K15</f>
        <v>0.61118771659640736</v>
      </c>
      <c r="N11" s="244">
        <f>L11/L15</f>
        <v>0.66326774101041219</v>
      </c>
      <c r="O11" s="164">
        <f t="shared" si="1"/>
        <v>9.902665391425873E-2</v>
      </c>
      <c r="Q11" s="191">
        <f t="shared" si="2"/>
        <v>3.2571317905592285</v>
      </c>
      <c r="R11" s="192">
        <f t="shared" si="2"/>
        <v>3.0374829523600795</v>
      </c>
      <c r="S11" s="57">
        <f t="shared" si="3"/>
        <v>-6.7436275939401505E-2</v>
      </c>
    </row>
    <row r="12" spans="1:19" s="3" customFormat="1" ht="24" customHeight="1" x14ac:dyDescent="0.25">
      <c r="A12" s="46"/>
      <c r="B12" s="3" t="s">
        <v>33</v>
      </c>
      <c r="E12" s="31">
        <v>53599.279999999984</v>
      </c>
      <c r="F12" s="141">
        <v>62307.75</v>
      </c>
      <c r="G12" s="247">
        <f>E12/E11</f>
        <v>0.95539033656037398</v>
      </c>
      <c r="H12" s="215">
        <f>F12/F11</f>
        <v>0.94239776974444533</v>
      </c>
      <c r="I12" s="206">
        <f t="shared" si="0"/>
        <v>0.16247363770558146</v>
      </c>
      <c r="K12" s="31">
        <v>17855.637000000006</v>
      </c>
      <c r="L12" s="141">
        <v>19406.487999999998</v>
      </c>
      <c r="M12" s="247">
        <f>K12/K11</f>
        <v>0.97715150495938008</v>
      </c>
      <c r="N12" s="215">
        <f>L12/L11</f>
        <v>0.96632959346063374</v>
      </c>
      <c r="O12" s="206">
        <f t="shared" si="1"/>
        <v>8.6854980306778809E-2</v>
      </c>
      <c r="Q12" s="189">
        <f t="shared" si="2"/>
        <v>3.3313203087802696</v>
      </c>
      <c r="R12" s="190">
        <f t="shared" si="2"/>
        <v>3.1146186469580428</v>
      </c>
      <c r="S12" s="182">
        <f t="shared" si="3"/>
        <v>-6.5049782589525304E-2</v>
      </c>
    </row>
    <row r="13" spans="1:19" ht="24" customHeight="1" x14ac:dyDescent="0.25">
      <c r="A13" s="8"/>
      <c r="B13" s="3" t="s">
        <v>37</v>
      </c>
      <c r="D13" s="3"/>
      <c r="E13" s="19">
        <v>2228.3399999999997</v>
      </c>
      <c r="F13" s="140">
        <v>3807.9599999999996</v>
      </c>
      <c r="G13" s="247">
        <f>E13/E11</f>
        <v>3.971946083176759E-2</v>
      </c>
      <c r="H13" s="215">
        <f>F13/F11</f>
        <v>5.7594970309087674E-2</v>
      </c>
      <c r="I13" s="182">
        <f t="shared" si="0"/>
        <v>0.708877460351652</v>
      </c>
      <c r="K13" s="19">
        <v>387.92400000000009</v>
      </c>
      <c r="L13" s="140">
        <v>675.01899999999989</v>
      </c>
      <c r="M13" s="247">
        <f>K13/K11</f>
        <v>2.1229179357189133E-2</v>
      </c>
      <c r="N13" s="215">
        <f>L13/L11</f>
        <v>3.3611998000266895E-2</v>
      </c>
      <c r="O13" s="182">
        <f t="shared" si="1"/>
        <v>0.74008053123807682</v>
      </c>
      <c r="Q13" s="189">
        <f t="shared" si="2"/>
        <v>1.7408653975605164</v>
      </c>
      <c r="R13" s="190">
        <f t="shared" si="2"/>
        <v>1.7726525488713116</v>
      </c>
      <c r="S13" s="182">
        <f t="shared" si="3"/>
        <v>1.8259396364209854E-2</v>
      </c>
    </row>
    <row r="14" spans="1:19" ht="24" customHeight="1" thickBot="1" x14ac:dyDescent="0.3">
      <c r="A14" s="8"/>
      <c r="B14" t="s">
        <v>36</v>
      </c>
      <c r="E14" s="19">
        <v>274.34999999999997</v>
      </c>
      <c r="F14" s="140">
        <v>0.48</v>
      </c>
      <c r="G14" s="247">
        <f>E14/E11</f>
        <v>4.8902026078585133E-3</v>
      </c>
      <c r="H14" s="215">
        <f>F14/F11</f>
        <v>7.2599464669697387E-6</v>
      </c>
      <c r="I14" s="186">
        <f t="shared" si="0"/>
        <v>-0.99825041006014203</v>
      </c>
      <c r="K14" s="19">
        <v>29.59</v>
      </c>
      <c r="L14" s="140">
        <v>1.173</v>
      </c>
      <c r="M14" s="247">
        <f>K14/K11</f>
        <v>1.619315683430843E-3</v>
      </c>
      <c r="N14" s="215">
        <f>L14/L11</f>
        <v>5.8408539099363241E-5</v>
      </c>
      <c r="O14" s="209">
        <f t="shared" si="1"/>
        <v>-0.9603582291314634</v>
      </c>
      <c r="Q14" s="189">
        <f t="shared" si="2"/>
        <v>1.0785492983415348</v>
      </c>
      <c r="R14" s="190">
        <f t="shared" si="2"/>
        <v>24.4375</v>
      </c>
      <c r="S14" s="182">
        <f t="shared" si="3"/>
        <v>21.657749662047983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100431.84</v>
      </c>
      <c r="F15" s="145">
        <v>103213.19</v>
      </c>
      <c r="G15" s="243">
        <f>G7+G11</f>
        <v>0.99999999999999989</v>
      </c>
      <c r="H15" s="244">
        <f>H7+H11</f>
        <v>1</v>
      </c>
      <c r="I15" s="164">
        <f t="shared" si="0"/>
        <v>2.769390663359355E-2</v>
      </c>
      <c r="J15" s="1"/>
      <c r="K15" s="17">
        <v>29897.772000000001</v>
      </c>
      <c r="L15" s="145">
        <v>30278.391</v>
      </c>
      <c r="M15" s="243">
        <f>M7+M11</f>
        <v>0.99999999999999989</v>
      </c>
      <c r="N15" s="244">
        <f>N7+N11</f>
        <v>0.99999999999999989</v>
      </c>
      <c r="O15" s="164">
        <f t="shared" si="1"/>
        <v>1.2730681068810036E-2</v>
      </c>
      <c r="Q15" s="191">
        <f t="shared" si="2"/>
        <v>2.9769216614969918</v>
      </c>
      <c r="R15" s="192">
        <f t="shared" si="2"/>
        <v>2.9335776754889564</v>
      </c>
      <c r="S15" s="57">
        <f t="shared" si="3"/>
        <v>-1.4560002222644699E-2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89305.689999999988</v>
      </c>
      <c r="F16" s="181">
        <f t="shared" ref="F16:F17" si="4">F8+F12</f>
        <v>93977.00999999998</v>
      </c>
      <c r="G16" s="245">
        <f>E16/E15</f>
        <v>0.88921690571436296</v>
      </c>
      <c r="H16" s="246">
        <f>F16/F15</f>
        <v>0.91051356905062208</v>
      </c>
      <c r="I16" s="207">
        <f t="shared" si="0"/>
        <v>5.2307081441283224E-2</v>
      </c>
      <c r="J16" s="3"/>
      <c r="K16" s="180">
        <f t="shared" ref="K16:L18" si="5">K8+K12</f>
        <v>27875.044999999998</v>
      </c>
      <c r="L16" s="181">
        <f t="shared" si="5"/>
        <v>28553.462</v>
      </c>
      <c r="M16" s="250">
        <f>K16/K15</f>
        <v>0.93234522625966898</v>
      </c>
      <c r="N16" s="246">
        <f>L16/L15</f>
        <v>0.94303102169464681</v>
      </c>
      <c r="O16" s="207">
        <f t="shared" si="1"/>
        <v>2.433779030670628E-2</v>
      </c>
      <c r="P16" s="3"/>
      <c r="Q16" s="189">
        <f t="shared" si="2"/>
        <v>3.1213067162909782</v>
      </c>
      <c r="R16" s="190">
        <f t="shared" si="2"/>
        <v>3.0383454421459044</v>
      </c>
      <c r="S16" s="182">
        <f t="shared" si="3"/>
        <v>-2.6579020162317141E-2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9514.1899999999987</v>
      </c>
      <c r="F17" s="140">
        <f t="shared" si="4"/>
        <v>8703.01</v>
      </c>
      <c r="G17" s="248">
        <f>E17/E15</f>
        <v>9.4732805851212118E-2</v>
      </c>
      <c r="H17" s="215">
        <f>F17/F15</f>
        <v>8.4320715210914415E-2</v>
      </c>
      <c r="I17" s="182">
        <f t="shared" si="0"/>
        <v>-8.5260016880049541E-2</v>
      </c>
      <c r="K17" s="19">
        <f t="shared" si="5"/>
        <v>1682.1999999999998</v>
      </c>
      <c r="L17" s="140">
        <f t="shared" si="5"/>
        <v>1592.9749999999999</v>
      </c>
      <c r="M17" s="247">
        <f>K17/K15</f>
        <v>5.6265062159146832E-2</v>
      </c>
      <c r="N17" s="215">
        <f>L17/L15</f>
        <v>5.2610952807895239E-2</v>
      </c>
      <c r="O17" s="182">
        <f t="shared" si="1"/>
        <v>-5.3040661039115394E-2</v>
      </c>
      <c r="Q17" s="189">
        <f t="shared" si="2"/>
        <v>1.7680958652286742</v>
      </c>
      <c r="R17" s="190">
        <f t="shared" si="2"/>
        <v>1.8303724803257724</v>
      </c>
      <c r="S17" s="182">
        <f t="shared" si="3"/>
        <v>3.5222419961399368E-2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1611.9599999999998</v>
      </c>
      <c r="F18" s="142">
        <f>F10+F14</f>
        <v>533.17000000000007</v>
      </c>
      <c r="G18" s="249">
        <f>E18/E15</f>
        <v>1.605028843442478E-2</v>
      </c>
      <c r="H18" s="221">
        <f>F18/F15</f>
        <v>5.1657157384632727E-3</v>
      </c>
      <c r="I18" s="208">
        <f t="shared" si="0"/>
        <v>-0.66924117223752444</v>
      </c>
      <c r="K18" s="21">
        <f t="shared" si="5"/>
        <v>340.52699999999993</v>
      </c>
      <c r="L18" s="142">
        <f t="shared" si="5"/>
        <v>131.95400000000001</v>
      </c>
      <c r="M18" s="249">
        <f>K18/K15</f>
        <v>1.138971158118404E-2</v>
      </c>
      <c r="N18" s="221">
        <f>L18/L15</f>
        <v>4.3580254974579071E-3</v>
      </c>
      <c r="O18" s="208">
        <f t="shared" si="1"/>
        <v>-0.61250062403274919</v>
      </c>
      <c r="Q18" s="193">
        <f t="shared" si="2"/>
        <v>2.1125027916325463</v>
      </c>
      <c r="R18" s="194">
        <f t="shared" si="2"/>
        <v>2.4748954367274973</v>
      </c>
      <c r="S18" s="186">
        <f t="shared" si="3"/>
        <v>0.17154658755025518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P84" sqref="P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116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11178.93</v>
      </c>
      <c r="C7" s="147">
        <v>13845.97</v>
      </c>
      <c r="D7" s="247">
        <f>B7/$B$33</f>
        <v>0.11130862483451461</v>
      </c>
      <c r="E7" s="246">
        <f>C7/$C$33</f>
        <v>0.13414923034546261</v>
      </c>
      <c r="F7" s="52">
        <f>(C7-B7)/B7</f>
        <v>0.23857739515320331</v>
      </c>
      <c r="H7" s="39">
        <v>3633.9049999999997</v>
      </c>
      <c r="I7" s="147">
        <v>4093.7550000000001</v>
      </c>
      <c r="J7" s="247">
        <f>H7/$H$33</f>
        <v>0.12154434116361575</v>
      </c>
      <c r="K7" s="246">
        <f>I7/$I$33</f>
        <v>0.13520384884388345</v>
      </c>
      <c r="L7" s="52">
        <f>(I7-H7)/H7</f>
        <v>0.12654430977144432</v>
      </c>
      <c r="N7" s="27">
        <f t="shared" ref="N7:O33" si="0">(H7/B7)*10</f>
        <v>3.2506733649821578</v>
      </c>
      <c r="O7" s="151">
        <f t="shared" si="0"/>
        <v>2.9566400909434298</v>
      </c>
      <c r="P7" s="61">
        <f>(O7-N7)/N7</f>
        <v>-9.0453035732903239E-2</v>
      </c>
    </row>
    <row r="8" spans="1:16" ht="20.100000000000001" customHeight="1" x14ac:dyDescent="0.25">
      <c r="A8" s="8" t="s">
        <v>160</v>
      </c>
      <c r="B8" s="19">
        <v>8514.81</v>
      </c>
      <c r="C8" s="140">
        <v>12765.47</v>
      </c>
      <c r="D8" s="247">
        <f t="shared" ref="D8:D32" si="1">B8/$B$33</f>
        <v>8.4781977508328013E-2</v>
      </c>
      <c r="E8" s="215">
        <f t="shared" ref="E8:E32" si="2">C8/$C$33</f>
        <v>0.12368060710070097</v>
      </c>
      <c r="F8" s="52">
        <f t="shared" ref="F8:F33" si="3">(C8-B8)/B8</f>
        <v>0.49920785079173818</v>
      </c>
      <c r="H8" s="19">
        <v>2816.6550000000002</v>
      </c>
      <c r="I8" s="140">
        <v>3856.6890000000003</v>
      </c>
      <c r="J8" s="247">
        <f t="shared" ref="J8:J32" si="4">H8/$H$33</f>
        <v>9.4209528388938119E-2</v>
      </c>
      <c r="K8" s="215">
        <f t="shared" ref="K8:K32" si="5">I8/$I$33</f>
        <v>0.12737430466500024</v>
      </c>
      <c r="L8" s="52">
        <f t="shared" ref="L8:L33" si="6">(I8-H8)/H8</f>
        <v>0.36924436965123525</v>
      </c>
      <c r="N8" s="27">
        <f t="shared" si="0"/>
        <v>3.3079481515148319</v>
      </c>
      <c r="O8" s="152">
        <f t="shared" si="0"/>
        <v>3.0211884090440853</v>
      </c>
      <c r="P8" s="52">
        <f t="shared" ref="P8:P71" si="7">(O8-N8)/N8</f>
        <v>-8.6688100700559267E-2</v>
      </c>
    </row>
    <row r="9" spans="1:16" ht="20.100000000000001" customHeight="1" x14ac:dyDescent="0.25">
      <c r="A9" s="8" t="s">
        <v>164</v>
      </c>
      <c r="B9" s="19">
        <v>5834.45</v>
      </c>
      <c r="C9" s="140">
        <v>7135.45</v>
      </c>
      <c r="D9" s="247">
        <f t="shared" si="1"/>
        <v>5.8093628474794434E-2</v>
      </c>
      <c r="E9" s="215">
        <f t="shared" si="2"/>
        <v>6.9133121454728802E-2</v>
      </c>
      <c r="F9" s="52">
        <f t="shared" si="3"/>
        <v>0.22298588555905013</v>
      </c>
      <c r="H9" s="19">
        <v>2265.9499999999998</v>
      </c>
      <c r="I9" s="140">
        <v>2764.027</v>
      </c>
      <c r="J9" s="247">
        <f t="shared" si="4"/>
        <v>7.5789928426773706E-2</v>
      </c>
      <c r="K9" s="215">
        <f t="shared" si="5"/>
        <v>9.1287116280386257E-2</v>
      </c>
      <c r="L9" s="52">
        <f t="shared" si="6"/>
        <v>0.21980935148613176</v>
      </c>
      <c r="N9" s="27">
        <f t="shared" si="0"/>
        <v>3.8837422550540324</v>
      </c>
      <c r="O9" s="152">
        <f t="shared" si="0"/>
        <v>3.8736547800068672</v>
      </c>
      <c r="P9" s="52">
        <f t="shared" si="7"/>
        <v>-2.5973595528997781E-3</v>
      </c>
    </row>
    <row r="10" spans="1:16" ht="20.100000000000001" customHeight="1" x14ac:dyDescent="0.25">
      <c r="A10" s="8" t="s">
        <v>162</v>
      </c>
      <c r="B10" s="19">
        <v>9503.73</v>
      </c>
      <c r="C10" s="140">
        <v>7568.2300000000014</v>
      </c>
      <c r="D10" s="247">
        <f t="shared" si="1"/>
        <v>9.4628655613598206E-2</v>
      </c>
      <c r="E10" s="215">
        <f t="shared" si="2"/>
        <v>7.3326190189451579E-2</v>
      </c>
      <c r="F10" s="52">
        <f t="shared" si="3"/>
        <v>-0.20365687998291179</v>
      </c>
      <c r="H10" s="19">
        <v>2649.5589999999997</v>
      </c>
      <c r="I10" s="140">
        <v>2227.9739999999997</v>
      </c>
      <c r="J10" s="247">
        <f t="shared" si="4"/>
        <v>8.8620616947644087E-2</v>
      </c>
      <c r="K10" s="215">
        <f t="shared" si="5"/>
        <v>7.358297209386061E-2</v>
      </c>
      <c r="L10" s="52">
        <f t="shared" si="6"/>
        <v>-0.15911515840938062</v>
      </c>
      <c r="N10" s="27">
        <f t="shared" si="0"/>
        <v>2.7879148502745768</v>
      </c>
      <c r="O10" s="152">
        <f t="shared" si="0"/>
        <v>2.9438508079167773</v>
      </c>
      <c r="P10" s="52">
        <f t="shared" si="7"/>
        <v>5.5932826508974166E-2</v>
      </c>
    </row>
    <row r="11" spans="1:16" ht="20.100000000000001" customHeight="1" x14ac:dyDescent="0.25">
      <c r="A11" s="8" t="s">
        <v>168</v>
      </c>
      <c r="B11" s="19">
        <v>3644.98</v>
      </c>
      <c r="C11" s="140">
        <v>10236.759999999998</v>
      </c>
      <c r="D11" s="247">
        <f t="shared" si="1"/>
        <v>3.6293071997884327E-2</v>
      </c>
      <c r="E11" s="215">
        <f t="shared" si="2"/>
        <v>9.918073455534121E-2</v>
      </c>
      <c r="F11" s="52">
        <f t="shared" si="3"/>
        <v>1.808454367376501</v>
      </c>
      <c r="H11" s="19">
        <v>890.81599999999992</v>
      </c>
      <c r="I11" s="140">
        <v>1899.703</v>
      </c>
      <c r="J11" s="247">
        <f t="shared" si="4"/>
        <v>2.9795397463061781E-2</v>
      </c>
      <c r="K11" s="215">
        <f t="shared" si="5"/>
        <v>6.2741213692629846E-2</v>
      </c>
      <c r="L11" s="52">
        <f t="shared" si="6"/>
        <v>1.132542522810547</v>
      </c>
      <c r="N11" s="27">
        <f t="shared" si="0"/>
        <v>2.4439530532403468</v>
      </c>
      <c r="O11" s="152">
        <f t="shared" si="0"/>
        <v>1.8557658868626403</v>
      </c>
      <c r="P11" s="52">
        <f t="shared" si="7"/>
        <v>-0.24067040305780463</v>
      </c>
    </row>
    <row r="12" spans="1:16" ht="20.100000000000001" customHeight="1" x14ac:dyDescent="0.25">
      <c r="A12" s="8" t="s">
        <v>169</v>
      </c>
      <c r="B12" s="19">
        <v>7575.1100000000006</v>
      </c>
      <c r="C12" s="140">
        <v>6339.77</v>
      </c>
      <c r="D12" s="247">
        <f t="shared" si="1"/>
        <v>7.5425383025940762E-2</v>
      </c>
      <c r="E12" s="215">
        <f t="shared" si="2"/>
        <v>6.1424029235023166E-2</v>
      </c>
      <c r="F12" s="52">
        <f t="shared" si="3"/>
        <v>-0.16307881997753168</v>
      </c>
      <c r="H12" s="19">
        <v>1886.1350000000002</v>
      </c>
      <c r="I12" s="140">
        <v>1525.2259999999999</v>
      </c>
      <c r="J12" s="247">
        <f t="shared" si="4"/>
        <v>6.3086138993902266E-2</v>
      </c>
      <c r="K12" s="215">
        <f t="shared" si="5"/>
        <v>5.0373416473814617E-2</v>
      </c>
      <c r="L12" s="52">
        <f t="shared" si="6"/>
        <v>-0.19134844536578785</v>
      </c>
      <c r="N12" s="27">
        <f t="shared" si="0"/>
        <v>2.489911037595494</v>
      </c>
      <c r="O12" s="152">
        <f t="shared" si="0"/>
        <v>2.4058065197948819</v>
      </c>
      <c r="P12" s="52">
        <f t="shared" si="7"/>
        <v>-3.377812159981098E-2</v>
      </c>
    </row>
    <row r="13" spans="1:16" ht="20.100000000000001" customHeight="1" x14ac:dyDescent="0.25">
      <c r="A13" s="8" t="s">
        <v>165</v>
      </c>
      <c r="B13" s="19">
        <v>4551.6400000000003</v>
      </c>
      <c r="C13" s="140">
        <v>4925.05</v>
      </c>
      <c r="D13" s="247">
        <f t="shared" si="1"/>
        <v>4.5320687144634601E-2</v>
      </c>
      <c r="E13" s="215">
        <f t="shared" si="2"/>
        <v>4.7717253967249726E-2</v>
      </c>
      <c r="F13" s="52">
        <f t="shared" si="3"/>
        <v>8.2038561924932515E-2</v>
      </c>
      <c r="H13" s="19">
        <v>1292.3209999999999</v>
      </c>
      <c r="I13" s="140">
        <v>1475.6689999999999</v>
      </c>
      <c r="J13" s="247">
        <f t="shared" si="4"/>
        <v>4.3224659014725227E-2</v>
      </c>
      <c r="K13" s="215">
        <f t="shared" si="5"/>
        <v>4.8736704668355731E-2</v>
      </c>
      <c r="L13" s="52">
        <f t="shared" si="6"/>
        <v>0.14187496759705984</v>
      </c>
      <c r="N13" s="27">
        <f t="shared" si="0"/>
        <v>2.839242558726085</v>
      </c>
      <c r="O13" s="152">
        <f t="shared" si="0"/>
        <v>2.9962518147023887</v>
      </c>
      <c r="P13" s="52">
        <f t="shared" si="7"/>
        <v>5.5299697975346909E-2</v>
      </c>
    </row>
    <row r="14" spans="1:16" ht="20.100000000000001" customHeight="1" x14ac:dyDescent="0.25">
      <c r="A14" s="8" t="s">
        <v>170</v>
      </c>
      <c r="B14" s="19">
        <v>7166.7699999999995</v>
      </c>
      <c r="C14" s="140">
        <v>5555.76</v>
      </c>
      <c r="D14" s="247">
        <f t="shared" si="1"/>
        <v>7.1359540958325543E-2</v>
      </c>
      <c r="E14" s="215">
        <f t="shared" si="2"/>
        <v>5.3828003959571449E-2</v>
      </c>
      <c r="F14" s="52">
        <f t="shared" si="3"/>
        <v>-0.22478885188167047</v>
      </c>
      <c r="H14" s="19">
        <v>1742.3559999999998</v>
      </c>
      <c r="I14" s="140">
        <v>1425.3530000000001</v>
      </c>
      <c r="J14" s="247">
        <f t="shared" si="4"/>
        <v>5.8277118442136726E-2</v>
      </c>
      <c r="K14" s="215">
        <f t="shared" si="5"/>
        <v>4.707492548068358E-2</v>
      </c>
      <c r="L14" s="52">
        <f t="shared" si="6"/>
        <v>-0.18193928221327887</v>
      </c>
      <c r="N14" s="27">
        <f t="shared" si="0"/>
        <v>2.431159364678928</v>
      </c>
      <c r="O14" s="152">
        <f t="shared" si="0"/>
        <v>2.5655409880916382</v>
      </c>
      <c r="P14" s="52">
        <f t="shared" si="7"/>
        <v>5.5274707764975069E-2</v>
      </c>
    </row>
    <row r="15" spans="1:16" ht="20.100000000000001" customHeight="1" x14ac:dyDescent="0.25">
      <c r="A15" s="8" t="s">
        <v>167</v>
      </c>
      <c r="B15" s="19">
        <v>3374.1500000000005</v>
      </c>
      <c r="C15" s="140">
        <v>3440.36</v>
      </c>
      <c r="D15" s="247">
        <f t="shared" si="1"/>
        <v>3.3596417231826076E-2</v>
      </c>
      <c r="E15" s="215">
        <f t="shared" si="2"/>
        <v>3.3332561468161194E-2</v>
      </c>
      <c r="F15" s="52">
        <f t="shared" si="3"/>
        <v>1.9622719796096668E-2</v>
      </c>
      <c r="H15" s="19">
        <v>1535.925</v>
      </c>
      <c r="I15" s="140">
        <v>1417.3579999999999</v>
      </c>
      <c r="J15" s="247">
        <f t="shared" si="4"/>
        <v>5.1372557125661383E-2</v>
      </c>
      <c r="K15" s="215">
        <f t="shared" si="5"/>
        <v>4.6810875782666267E-2</v>
      </c>
      <c r="L15" s="52">
        <f t="shared" si="6"/>
        <v>-7.7195826619138305E-2</v>
      </c>
      <c r="N15" s="27">
        <f t="shared" si="0"/>
        <v>4.5520353274157923</v>
      </c>
      <c r="O15" s="152">
        <f t="shared" si="0"/>
        <v>4.1197956027857545</v>
      </c>
      <c r="P15" s="52">
        <f t="shared" si="7"/>
        <v>-9.4955265840483249E-2</v>
      </c>
    </row>
    <row r="16" spans="1:16" ht="20.100000000000001" customHeight="1" x14ac:dyDescent="0.25">
      <c r="A16" s="8" t="s">
        <v>159</v>
      </c>
      <c r="B16" s="19">
        <v>6068.93</v>
      </c>
      <c r="C16" s="140">
        <v>5160.67</v>
      </c>
      <c r="D16" s="247">
        <f t="shared" si="1"/>
        <v>6.0428346229641904E-2</v>
      </c>
      <c r="E16" s="215">
        <f t="shared" si="2"/>
        <v>5.0000101731183778E-2</v>
      </c>
      <c r="F16" s="52">
        <f t="shared" si="3"/>
        <v>-0.14965735310837333</v>
      </c>
      <c r="H16" s="19">
        <v>1319.9</v>
      </c>
      <c r="I16" s="140">
        <v>1229.6190000000001</v>
      </c>
      <c r="J16" s="247">
        <f t="shared" si="4"/>
        <v>4.4147102332575135E-2</v>
      </c>
      <c r="K16" s="215">
        <f t="shared" si="5"/>
        <v>4.0610447232813672E-2</v>
      </c>
      <c r="L16" s="52">
        <f t="shared" si="6"/>
        <v>-6.8399878778695314E-2</v>
      </c>
      <c r="N16" s="27">
        <f t="shared" si="0"/>
        <v>2.1748479550761006</v>
      </c>
      <c r="O16" s="152">
        <f t="shared" si="0"/>
        <v>2.3826731800328256</v>
      </c>
      <c r="P16" s="52">
        <f t="shared" si="7"/>
        <v>9.5558507651838528E-2</v>
      </c>
    </row>
    <row r="17" spans="1:16" ht="20.100000000000001" customHeight="1" x14ac:dyDescent="0.25">
      <c r="A17" s="8" t="s">
        <v>163</v>
      </c>
      <c r="B17" s="19">
        <v>4340.51</v>
      </c>
      <c r="C17" s="140">
        <v>3980.03</v>
      </c>
      <c r="D17" s="247">
        <f t="shared" si="1"/>
        <v>4.3218465379106855E-2</v>
      </c>
      <c r="E17" s="215">
        <f t="shared" si="2"/>
        <v>3.8561253653723912E-2</v>
      </c>
      <c r="F17" s="52">
        <f t="shared" si="3"/>
        <v>-8.3050148484855466E-2</v>
      </c>
      <c r="H17" s="19">
        <v>1267.7459999999996</v>
      </c>
      <c r="I17" s="140">
        <v>1034.9760000000001</v>
      </c>
      <c r="J17" s="247">
        <f t="shared" si="4"/>
        <v>4.2402691411252955E-2</v>
      </c>
      <c r="K17" s="215">
        <f t="shared" si="5"/>
        <v>3.4182001282696967E-2</v>
      </c>
      <c r="L17" s="52">
        <f t="shared" si="6"/>
        <v>-0.18360933499297147</v>
      </c>
      <c r="N17" s="27">
        <f t="shared" si="0"/>
        <v>2.9207305132346191</v>
      </c>
      <c r="O17" s="152">
        <f t="shared" si="0"/>
        <v>2.6004226098798249</v>
      </c>
      <c r="P17" s="52">
        <f t="shared" si="7"/>
        <v>-0.10966705141175899</v>
      </c>
    </row>
    <row r="18" spans="1:16" ht="20.100000000000001" customHeight="1" x14ac:dyDescent="0.25">
      <c r="A18" s="8" t="s">
        <v>172</v>
      </c>
      <c r="B18" s="19">
        <v>2802.16</v>
      </c>
      <c r="C18" s="140">
        <v>3034.38</v>
      </c>
      <c r="D18" s="247">
        <f t="shared" si="1"/>
        <v>2.7901111838636024E-2</v>
      </c>
      <c r="E18" s="215">
        <f t="shared" si="2"/>
        <v>2.9399149469171527E-2</v>
      </c>
      <c r="F18" s="52">
        <f t="shared" si="3"/>
        <v>8.2871784623290701E-2</v>
      </c>
      <c r="H18" s="19">
        <v>776.01299999999992</v>
      </c>
      <c r="I18" s="140">
        <v>666.524</v>
      </c>
      <c r="J18" s="247">
        <f t="shared" si="4"/>
        <v>2.5955546118954939E-2</v>
      </c>
      <c r="K18" s="215">
        <f t="shared" si="5"/>
        <v>2.2013190859448251E-2</v>
      </c>
      <c r="L18" s="52">
        <f t="shared" si="6"/>
        <v>-0.14109170851519232</v>
      </c>
      <c r="N18" s="27">
        <f t="shared" si="0"/>
        <v>2.769338653039084</v>
      </c>
      <c r="O18" s="152">
        <f t="shared" si="0"/>
        <v>2.1965739294353375</v>
      </c>
      <c r="P18" s="52">
        <f t="shared" si="7"/>
        <v>-0.20682364830144268</v>
      </c>
    </row>
    <row r="19" spans="1:16" ht="20.100000000000001" customHeight="1" x14ac:dyDescent="0.25">
      <c r="A19" s="8" t="s">
        <v>176</v>
      </c>
      <c r="B19" s="19">
        <v>1810.45</v>
      </c>
      <c r="C19" s="140">
        <v>1387.9799999999998</v>
      </c>
      <c r="D19" s="247">
        <f t="shared" si="1"/>
        <v>1.8026653698667669E-2</v>
      </c>
      <c r="E19" s="215">
        <f t="shared" si="2"/>
        <v>1.3447699853090479E-2</v>
      </c>
      <c r="F19" s="52">
        <f t="shared" si="3"/>
        <v>-0.23335082438067897</v>
      </c>
      <c r="H19" s="19">
        <v>629.14700000000005</v>
      </c>
      <c r="I19" s="140">
        <v>550.04499999999996</v>
      </c>
      <c r="J19" s="247">
        <f t="shared" si="4"/>
        <v>2.1043273726216113E-2</v>
      </c>
      <c r="K19" s="215">
        <f t="shared" si="5"/>
        <v>1.8166255928196453E-2</v>
      </c>
      <c r="L19" s="52">
        <f t="shared" si="6"/>
        <v>-0.12572896318348506</v>
      </c>
      <c r="N19" s="27">
        <f t="shared" si="0"/>
        <v>3.4750863045099285</v>
      </c>
      <c r="O19" s="152">
        <f t="shared" si="0"/>
        <v>3.9629173331027827</v>
      </c>
      <c r="P19" s="52">
        <f t="shared" si="7"/>
        <v>0.14037954336839131</v>
      </c>
    </row>
    <row r="20" spans="1:16" ht="20.100000000000001" customHeight="1" x14ac:dyDescent="0.25">
      <c r="A20" s="8" t="s">
        <v>179</v>
      </c>
      <c r="B20" s="19">
        <v>3928.56</v>
      </c>
      <c r="C20" s="140">
        <v>2372.27</v>
      </c>
      <c r="D20" s="247">
        <f t="shared" si="1"/>
        <v>3.9116678535412661E-2</v>
      </c>
      <c r="E20" s="215">
        <f t="shared" si="2"/>
        <v>2.2984174793938644E-2</v>
      </c>
      <c r="F20" s="52">
        <f t="shared" si="3"/>
        <v>-0.396147697884212</v>
      </c>
      <c r="H20" s="19">
        <v>968.76300000000003</v>
      </c>
      <c r="I20" s="140">
        <v>528.726</v>
      </c>
      <c r="J20" s="247">
        <f t="shared" si="4"/>
        <v>3.2402514809464718E-2</v>
      </c>
      <c r="K20" s="215">
        <f t="shared" si="5"/>
        <v>1.7462156427004331E-2</v>
      </c>
      <c r="L20" s="52">
        <f t="shared" si="6"/>
        <v>-0.45422564652035641</v>
      </c>
      <c r="N20" s="27">
        <f t="shared" si="0"/>
        <v>2.4659493554890344</v>
      </c>
      <c r="O20" s="152">
        <f t="shared" si="0"/>
        <v>2.2287766569572605</v>
      </c>
      <c r="P20" s="52">
        <f t="shared" si="7"/>
        <v>-9.6179063046791177E-2</v>
      </c>
    </row>
    <row r="21" spans="1:16" ht="20.100000000000001" customHeight="1" x14ac:dyDescent="0.25">
      <c r="A21" s="8" t="s">
        <v>177</v>
      </c>
      <c r="B21" s="19">
        <v>1190.3699999999999</v>
      </c>
      <c r="C21" s="140">
        <v>1356.85</v>
      </c>
      <c r="D21" s="247">
        <f t="shared" si="1"/>
        <v>1.1852516094497518E-2</v>
      </c>
      <c r="E21" s="215">
        <f t="shared" si="2"/>
        <v>1.3146091114904983E-2</v>
      </c>
      <c r="F21" s="52">
        <f t="shared" si="3"/>
        <v>0.1398556751262213</v>
      </c>
      <c r="H21" s="19">
        <v>360.34399999999994</v>
      </c>
      <c r="I21" s="140">
        <v>521.58800000000008</v>
      </c>
      <c r="J21" s="247">
        <f t="shared" si="4"/>
        <v>1.2052536891377719E-2</v>
      </c>
      <c r="K21" s="215">
        <f t="shared" si="5"/>
        <v>1.7226410742895822E-2</v>
      </c>
      <c r="L21" s="52">
        <f t="shared" si="6"/>
        <v>0.44747241524765269</v>
      </c>
      <c r="N21" s="27">
        <f t="shared" si="0"/>
        <v>3.0271596226383393</v>
      </c>
      <c r="O21" s="152">
        <f t="shared" si="0"/>
        <v>3.8441095183697542</v>
      </c>
      <c r="P21" s="52">
        <f t="shared" si="7"/>
        <v>0.26987341190135106</v>
      </c>
    </row>
    <row r="22" spans="1:16" ht="20.100000000000001" customHeight="1" x14ac:dyDescent="0.25">
      <c r="A22" s="8" t="s">
        <v>181</v>
      </c>
      <c r="B22" s="19">
        <v>1284.4499999999998</v>
      </c>
      <c r="C22" s="140">
        <v>694.21</v>
      </c>
      <c r="D22" s="247">
        <f t="shared" si="1"/>
        <v>1.2789270812921475E-2</v>
      </c>
      <c r="E22" s="215">
        <f t="shared" si="2"/>
        <v>6.7259814370624529E-3</v>
      </c>
      <c r="F22" s="52">
        <f t="shared" si="3"/>
        <v>-0.45952742418934162</v>
      </c>
      <c r="H22" s="19">
        <v>305.03800000000001</v>
      </c>
      <c r="I22" s="140">
        <v>509.947</v>
      </c>
      <c r="J22" s="247">
        <f t="shared" si="4"/>
        <v>1.0202700054037468E-2</v>
      </c>
      <c r="K22" s="215">
        <f t="shared" si="5"/>
        <v>1.6841945135063489E-2</v>
      </c>
      <c r="L22" s="52">
        <f t="shared" si="6"/>
        <v>0.67174909355555701</v>
      </c>
      <c r="N22" s="27">
        <f t="shared" si="0"/>
        <v>2.3748530499435558</v>
      </c>
      <c r="O22" s="152">
        <f t="shared" si="0"/>
        <v>7.3457167139626334</v>
      </c>
      <c r="P22" s="52">
        <f t="shared" si="7"/>
        <v>2.0931247363440959</v>
      </c>
    </row>
    <row r="23" spans="1:16" ht="20.100000000000001" customHeight="1" x14ac:dyDescent="0.25">
      <c r="A23" s="8" t="s">
        <v>171</v>
      </c>
      <c r="B23" s="19">
        <v>3762.2300000000005</v>
      </c>
      <c r="C23" s="140">
        <v>1093.6000000000004</v>
      </c>
      <c r="D23" s="247">
        <f t="shared" si="1"/>
        <v>3.7460530445324901E-2</v>
      </c>
      <c r="E23" s="215">
        <f t="shared" si="2"/>
        <v>1.0595545007377452E-2</v>
      </c>
      <c r="F23" s="52">
        <f t="shared" si="3"/>
        <v>-0.70932133335814129</v>
      </c>
      <c r="H23" s="19">
        <v>1050.537</v>
      </c>
      <c r="I23" s="140">
        <v>487.91699999999992</v>
      </c>
      <c r="J23" s="247">
        <f t="shared" si="4"/>
        <v>3.5137635005043175E-2</v>
      </c>
      <c r="K23" s="215">
        <f t="shared" si="5"/>
        <v>1.6114363540651815E-2</v>
      </c>
      <c r="L23" s="52">
        <f t="shared" si="6"/>
        <v>-0.53555467346699837</v>
      </c>
      <c r="N23" s="27">
        <f t="shared" si="0"/>
        <v>2.7923252964332326</v>
      </c>
      <c r="O23" s="152">
        <f t="shared" si="0"/>
        <v>4.4615673006583743</v>
      </c>
      <c r="P23" s="52">
        <f t="shared" si="7"/>
        <v>0.59779639799035678</v>
      </c>
    </row>
    <row r="24" spans="1:16" ht="20.100000000000001" customHeight="1" x14ac:dyDescent="0.25">
      <c r="A24" s="8" t="s">
        <v>180</v>
      </c>
      <c r="B24" s="19">
        <v>1077.8200000000002</v>
      </c>
      <c r="C24" s="140">
        <v>1188.07</v>
      </c>
      <c r="D24" s="247">
        <f t="shared" si="1"/>
        <v>1.0731855554971411E-2</v>
      </c>
      <c r="E24" s="215">
        <f t="shared" si="2"/>
        <v>1.1510835000836618E-2</v>
      </c>
      <c r="F24" s="52">
        <f t="shared" si="3"/>
        <v>0.10228980720342892</v>
      </c>
      <c r="H24" s="19">
        <v>452.17999999999995</v>
      </c>
      <c r="I24" s="140">
        <v>443.66500000000002</v>
      </c>
      <c r="J24" s="247">
        <f t="shared" si="4"/>
        <v>1.5124203903889553E-2</v>
      </c>
      <c r="K24" s="215">
        <f t="shared" si="5"/>
        <v>1.4652859195853575E-2</v>
      </c>
      <c r="L24" s="52">
        <f t="shared" si="6"/>
        <v>-1.8830996505816114E-2</v>
      </c>
      <c r="N24" s="27">
        <f t="shared" si="0"/>
        <v>4.1953201833330231</v>
      </c>
      <c r="O24" s="152">
        <f t="shared" si="0"/>
        <v>3.7343338355484108</v>
      </c>
      <c r="P24" s="52">
        <f t="shared" si="7"/>
        <v>-0.10988108836507829</v>
      </c>
    </row>
    <row r="25" spans="1:16" ht="20.100000000000001" customHeight="1" x14ac:dyDescent="0.25">
      <c r="A25" s="8" t="s">
        <v>178</v>
      </c>
      <c r="B25" s="19">
        <v>1962.43</v>
      </c>
      <c r="C25" s="140">
        <v>1684.94</v>
      </c>
      <c r="D25" s="247">
        <f t="shared" si="1"/>
        <v>1.9539918814591065E-2</v>
      </c>
      <c r="E25" s="215">
        <f t="shared" si="2"/>
        <v>1.632485150395991E-2</v>
      </c>
      <c r="F25" s="52">
        <f t="shared" si="3"/>
        <v>-0.14140122195441365</v>
      </c>
      <c r="H25" s="19">
        <v>546.48900000000003</v>
      </c>
      <c r="I25" s="140">
        <v>442.51499999999999</v>
      </c>
      <c r="J25" s="247">
        <f t="shared" si="4"/>
        <v>1.8278586110028527E-2</v>
      </c>
      <c r="K25" s="215">
        <f t="shared" si="5"/>
        <v>1.4614878313712248E-2</v>
      </c>
      <c r="L25" s="52">
        <f t="shared" si="6"/>
        <v>-0.19025817537041009</v>
      </c>
      <c r="N25" s="27">
        <f t="shared" si="0"/>
        <v>2.7847566537405157</v>
      </c>
      <c r="O25" s="152">
        <f t="shared" si="0"/>
        <v>2.6262952983489023</v>
      </c>
      <c r="P25" s="52">
        <f t="shared" si="7"/>
        <v>-5.6903124795039596E-2</v>
      </c>
    </row>
    <row r="26" spans="1:16" ht="20.100000000000001" customHeight="1" x14ac:dyDescent="0.25">
      <c r="A26" s="8" t="s">
        <v>182</v>
      </c>
      <c r="B26" s="19">
        <v>454.42999999999995</v>
      </c>
      <c r="C26" s="140">
        <v>516.63</v>
      </c>
      <c r="D26" s="247">
        <f t="shared" si="1"/>
        <v>4.5247602752274563E-3</v>
      </c>
      <c r="E26" s="215">
        <f t="shared" si="2"/>
        <v>5.0054649023056064E-3</v>
      </c>
      <c r="F26" s="52">
        <f t="shared" si="3"/>
        <v>0.13687476619061253</v>
      </c>
      <c r="H26" s="19">
        <v>161.48699999999999</v>
      </c>
      <c r="I26" s="140">
        <v>425.20599999999996</v>
      </c>
      <c r="J26" s="247">
        <f t="shared" si="4"/>
        <v>5.4013054885828924E-3</v>
      </c>
      <c r="K26" s="215">
        <f t="shared" si="5"/>
        <v>1.404321649720423E-2</v>
      </c>
      <c r="L26" s="52">
        <f t="shared" si="6"/>
        <v>1.6330664387845457</v>
      </c>
      <c r="N26" s="27">
        <f t="shared" si="0"/>
        <v>3.5536166186211298</v>
      </c>
      <c r="O26" s="152">
        <f t="shared" si="0"/>
        <v>8.2303776397034625</v>
      </c>
      <c r="P26" s="52">
        <f t="shared" si="7"/>
        <v>1.3160567171415933</v>
      </c>
    </row>
    <row r="27" spans="1:16" ht="20.100000000000001" customHeight="1" x14ac:dyDescent="0.25">
      <c r="A27" s="8" t="s">
        <v>173</v>
      </c>
      <c r="B27" s="19">
        <v>174.47</v>
      </c>
      <c r="C27" s="140">
        <v>209.78</v>
      </c>
      <c r="D27" s="247">
        <f t="shared" si="1"/>
        <v>1.7371980837949394E-3</v>
      </c>
      <c r="E27" s="215">
        <f t="shared" si="2"/>
        <v>2.0324921650033295E-3</v>
      </c>
      <c r="F27" s="52">
        <f t="shared" si="3"/>
        <v>0.20238436407405286</v>
      </c>
      <c r="H27" s="19">
        <v>333.916</v>
      </c>
      <c r="I27" s="140">
        <v>362.065</v>
      </c>
      <c r="J27" s="247">
        <f t="shared" si="4"/>
        <v>1.1168591425474777E-2</v>
      </c>
      <c r="K27" s="215">
        <f t="shared" si="5"/>
        <v>1.1957867906521192E-2</v>
      </c>
      <c r="L27" s="52">
        <f t="shared" si="6"/>
        <v>8.4299644221900116E-2</v>
      </c>
      <c r="N27" s="27">
        <f t="shared" si="0"/>
        <v>19.138877744024761</v>
      </c>
      <c r="O27" s="152">
        <f t="shared" si="0"/>
        <v>17.259271617885403</v>
      </c>
      <c r="P27" s="52">
        <f t="shared" si="7"/>
        <v>-9.820879527412095E-2</v>
      </c>
    </row>
    <row r="28" spans="1:16" ht="20.100000000000001" customHeight="1" x14ac:dyDescent="0.25">
      <c r="A28" s="8" t="s">
        <v>166</v>
      </c>
      <c r="B28" s="19">
        <v>1629.8000000000002</v>
      </c>
      <c r="C28" s="140">
        <v>937.27999999999986</v>
      </c>
      <c r="D28" s="247">
        <f t="shared" si="1"/>
        <v>1.6227921344466056E-2</v>
      </c>
      <c r="E28" s="215">
        <f t="shared" si="2"/>
        <v>9.0810098980566318E-3</v>
      </c>
      <c r="F28" s="52">
        <f t="shared" si="3"/>
        <v>-0.42491103202846991</v>
      </c>
      <c r="H28" s="19">
        <v>516.99400000000003</v>
      </c>
      <c r="I28" s="140">
        <v>322.995</v>
      </c>
      <c r="J28" s="247">
        <f t="shared" si="4"/>
        <v>1.7292057749319911E-2</v>
      </c>
      <c r="K28" s="215">
        <f t="shared" si="5"/>
        <v>1.0667508719337171E-2</v>
      </c>
      <c r="L28" s="52">
        <f t="shared" si="6"/>
        <v>-0.37524420012611365</v>
      </c>
      <c r="N28" s="27">
        <f t="shared" si="0"/>
        <v>3.1721315498834213</v>
      </c>
      <c r="O28" s="152">
        <f t="shared" si="0"/>
        <v>3.4460886821440773</v>
      </c>
      <c r="P28" s="52">
        <f t="shared" si="7"/>
        <v>8.6363736166844715E-2</v>
      </c>
    </row>
    <row r="29" spans="1:16" ht="20.100000000000001" customHeight="1" x14ac:dyDescent="0.25">
      <c r="A29" s="8" t="s">
        <v>198</v>
      </c>
      <c r="B29" s="19">
        <v>277.14999999999998</v>
      </c>
      <c r="C29" s="140">
        <v>642.17999999999995</v>
      </c>
      <c r="D29" s="247">
        <f t="shared" si="1"/>
        <v>2.7595830167006789E-3</v>
      </c>
      <c r="E29" s="215">
        <f t="shared" si="2"/>
        <v>6.2218791997418156E-3</v>
      </c>
      <c r="F29" s="52">
        <f>(C29-B29)/B29</f>
        <v>1.3170846112213603</v>
      </c>
      <c r="H29" s="19">
        <v>104.81</v>
      </c>
      <c r="I29" s="140">
        <v>187.20300000000003</v>
      </c>
      <c r="J29" s="247">
        <f t="shared" si="4"/>
        <v>3.5056123914517763E-3</v>
      </c>
      <c r="K29" s="215">
        <f t="shared" si="5"/>
        <v>6.1827261560893406E-3</v>
      </c>
      <c r="L29" s="52">
        <f>(I29-H29)/H29</f>
        <v>0.78611773685717035</v>
      </c>
      <c r="N29" s="27">
        <f t="shared" si="0"/>
        <v>3.7817066570449223</v>
      </c>
      <c r="O29" s="152">
        <f t="shared" si="0"/>
        <v>2.9151172568438759</v>
      </c>
      <c r="P29" s="52">
        <f>(O29-N29)/N29</f>
        <v>-0.22915299328854113</v>
      </c>
    </row>
    <row r="30" spans="1:16" ht="20.100000000000001" customHeight="1" x14ac:dyDescent="0.25">
      <c r="A30" s="8" t="s">
        <v>199</v>
      </c>
      <c r="B30" s="19">
        <v>20.03</v>
      </c>
      <c r="C30" s="140">
        <v>834.7600000000001</v>
      </c>
      <c r="D30" s="247">
        <f t="shared" si="1"/>
        <v>1.994387437290803E-4</v>
      </c>
      <c r="E30" s="215">
        <f t="shared" si="2"/>
        <v>8.087725997035845E-3</v>
      </c>
      <c r="F30" s="52">
        <f t="shared" si="3"/>
        <v>40.675486769845236</v>
      </c>
      <c r="H30" s="19">
        <v>7.5449999999999999</v>
      </c>
      <c r="I30" s="140">
        <v>179.13299999999998</v>
      </c>
      <c r="J30" s="247">
        <f t="shared" si="4"/>
        <v>2.523599417374645E-4</v>
      </c>
      <c r="K30" s="215">
        <f t="shared" si="5"/>
        <v>5.9161994440193348E-3</v>
      </c>
      <c r="L30" s="52">
        <f t="shared" si="6"/>
        <v>22.741948310139165</v>
      </c>
      <c r="N30" s="27">
        <f t="shared" si="0"/>
        <v>3.7668497254118822</v>
      </c>
      <c r="O30" s="152">
        <f t="shared" si="0"/>
        <v>2.1459221812257407</v>
      </c>
      <c r="P30" s="52">
        <f t="shared" si="7"/>
        <v>-0.43031383313516786</v>
      </c>
    </row>
    <row r="31" spans="1:16" ht="20.100000000000001" customHeight="1" x14ac:dyDescent="0.25">
      <c r="A31" s="8" t="s">
        <v>197</v>
      </c>
      <c r="B31" s="19">
        <v>492.49</v>
      </c>
      <c r="C31" s="140">
        <v>656.19999999999993</v>
      </c>
      <c r="D31" s="247">
        <f t="shared" si="1"/>
        <v>4.903723759317761E-3</v>
      </c>
      <c r="E31" s="215">
        <f t="shared" si="2"/>
        <v>6.3577145517932339E-3</v>
      </c>
      <c r="F31" s="52">
        <f t="shared" si="3"/>
        <v>0.33241284086986522</v>
      </c>
      <c r="H31" s="19">
        <v>120.48099999999999</v>
      </c>
      <c r="I31" s="140">
        <v>163.21700000000001</v>
      </c>
      <c r="J31" s="247">
        <f t="shared" si="4"/>
        <v>4.0297651610962833E-3</v>
      </c>
      <c r="K31" s="215">
        <f t="shared" si="5"/>
        <v>5.3905440351833776E-3</v>
      </c>
      <c r="L31" s="52">
        <f t="shared" si="6"/>
        <v>0.35471153127879101</v>
      </c>
      <c r="N31" s="27">
        <f t="shared" si="0"/>
        <v>2.4463643931856485</v>
      </c>
      <c r="O31" s="152">
        <f t="shared" si="0"/>
        <v>2.4873056994818659</v>
      </c>
      <c r="P31" s="52">
        <f t="shared" si="7"/>
        <v>1.6735571532294807E-2</v>
      </c>
    </row>
    <row r="32" spans="1:16" ht="20.100000000000001" customHeight="1" thickBot="1" x14ac:dyDescent="0.3">
      <c r="A32" s="8" t="s">
        <v>17</v>
      </c>
      <c r="B32" s="19">
        <f>B33-SUM(B7:B31)</f>
        <v>7810.9900000000489</v>
      </c>
      <c r="C32" s="140">
        <f>C33-SUM(C7:C31)</f>
        <v>5650.539999999979</v>
      </c>
      <c r="D32" s="247">
        <f t="shared" si="1"/>
        <v>7.7774040583146214E-2</v>
      </c>
      <c r="E32" s="215">
        <f t="shared" si="2"/>
        <v>5.4746297445122848E-2</v>
      </c>
      <c r="F32" s="52">
        <f t="shared" si="3"/>
        <v>-0.27659105951999124</v>
      </c>
      <c r="H32" s="19">
        <f>H33-SUM(H7:H31)</f>
        <v>2262.7600000000093</v>
      </c>
      <c r="I32" s="140">
        <f>I33-SUM(I7:I31)</f>
        <v>1537.2959999999948</v>
      </c>
      <c r="J32" s="247">
        <f t="shared" si="4"/>
        <v>7.5683231513037436E-2</v>
      </c>
      <c r="K32" s="215">
        <f t="shared" si="5"/>
        <v>5.0772050602028197E-2</v>
      </c>
      <c r="L32" s="52">
        <f t="shared" si="6"/>
        <v>-0.32061022821687296</v>
      </c>
      <c r="N32" s="27">
        <f t="shared" si="0"/>
        <v>2.8968927114232579</v>
      </c>
      <c r="O32" s="152">
        <f t="shared" si="0"/>
        <v>2.7206178524530404</v>
      </c>
      <c r="P32" s="52">
        <f t="shared" si="7"/>
        <v>-6.0849633220835683E-2</v>
      </c>
    </row>
    <row r="33" spans="1:16" ht="26.25" customHeight="1" thickBot="1" x14ac:dyDescent="0.3">
      <c r="A33" s="12" t="s">
        <v>18</v>
      </c>
      <c r="B33" s="17">
        <v>100431.84000000003</v>
      </c>
      <c r="C33" s="145">
        <v>103213.19</v>
      </c>
      <c r="D33" s="243">
        <f>SUM(D7:D32)</f>
        <v>1.0000000000000002</v>
      </c>
      <c r="E33" s="244">
        <f>SUM(E7:E32)</f>
        <v>0.99999999999999978</v>
      </c>
      <c r="F33" s="57">
        <f t="shared" si="3"/>
        <v>2.7693906633593252E-2</v>
      </c>
      <c r="G33" s="1"/>
      <c r="H33" s="17">
        <v>29897.772000000012</v>
      </c>
      <c r="I33" s="145">
        <v>30278.390999999992</v>
      </c>
      <c r="J33" s="243">
        <f>SUM(J7:J32)</f>
        <v>0.99999999999999978</v>
      </c>
      <c r="K33" s="244">
        <f>SUM(K7:K32)</f>
        <v>1.0000000000000002</v>
      </c>
      <c r="L33" s="57">
        <f t="shared" si="6"/>
        <v>1.2730681068809422E-2</v>
      </c>
      <c r="N33" s="29">
        <f t="shared" si="0"/>
        <v>2.9769216614969918</v>
      </c>
      <c r="O33" s="146">
        <f t="shared" si="0"/>
        <v>2.9335776754889551</v>
      </c>
      <c r="P33" s="57">
        <f t="shared" si="7"/>
        <v>-1.4560002222645146E-2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F37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169</v>
      </c>
      <c r="B39" s="39">
        <v>7575.1100000000006</v>
      </c>
      <c r="C39" s="147">
        <v>6339.77</v>
      </c>
      <c r="D39" s="247">
        <f t="shared" ref="D39:D61" si="8">B39/$B$62</f>
        <v>0.17088049209257777</v>
      </c>
      <c r="E39" s="246">
        <f t="shared" ref="E39:E61" si="9">C39/$C$62</f>
        <v>0.17089710758282342</v>
      </c>
      <c r="F39" s="52">
        <f>(C39-B39)/B39</f>
        <v>-0.16307881997753168</v>
      </c>
      <c r="H39" s="39">
        <v>1886.1350000000002</v>
      </c>
      <c r="I39" s="147">
        <v>1525.2259999999999</v>
      </c>
      <c r="J39" s="247">
        <f t="shared" ref="J39:J61" si="10">H39/$H$62</f>
        <v>0.16225346185479941</v>
      </c>
      <c r="K39" s="246">
        <f t="shared" ref="K39:K61" si="11">I39/$I$62</f>
        <v>0.14959486395799168</v>
      </c>
      <c r="L39" s="52">
        <f>(I39-H39)/H39</f>
        <v>-0.19134844536578785</v>
      </c>
      <c r="N39" s="27">
        <f t="shared" ref="N39:O62" si="12">(H39/B39)*10</f>
        <v>2.489911037595494</v>
      </c>
      <c r="O39" s="151">
        <f t="shared" si="12"/>
        <v>2.4058065197948819</v>
      </c>
      <c r="P39" s="61">
        <f t="shared" si="7"/>
        <v>-3.377812159981098E-2</v>
      </c>
    </row>
    <row r="40" spans="1:16" ht="20.100000000000001" customHeight="1" x14ac:dyDescent="0.25">
      <c r="A40" s="38" t="s">
        <v>165</v>
      </c>
      <c r="B40" s="19">
        <v>4551.6400000000003</v>
      </c>
      <c r="C40" s="140">
        <v>4925.05</v>
      </c>
      <c r="D40" s="247">
        <f t="shared" si="8"/>
        <v>0.102676592554862</v>
      </c>
      <c r="E40" s="215">
        <f t="shared" si="9"/>
        <v>0.13276140927837832</v>
      </c>
      <c r="F40" s="52">
        <f t="shared" ref="F40:F62" si="13">(C40-B40)/B40</f>
        <v>8.2038561924932515E-2</v>
      </c>
      <c r="H40" s="19">
        <v>1292.3209999999999</v>
      </c>
      <c r="I40" s="140">
        <v>1475.6689999999999</v>
      </c>
      <c r="J40" s="247">
        <f t="shared" si="10"/>
        <v>0.11117102226386562</v>
      </c>
      <c r="K40" s="215">
        <f t="shared" si="11"/>
        <v>0.14473429072283428</v>
      </c>
      <c r="L40" s="52">
        <f t="shared" ref="L40:L62" si="14">(I40-H40)/H40</f>
        <v>0.14187496759705984</v>
      </c>
      <c r="N40" s="27">
        <f t="shared" si="12"/>
        <v>2.839242558726085</v>
      </c>
      <c r="O40" s="152">
        <f t="shared" si="12"/>
        <v>2.9962518147023887</v>
      </c>
      <c r="P40" s="52">
        <f t="shared" si="7"/>
        <v>5.5299697975346909E-2</v>
      </c>
    </row>
    <row r="41" spans="1:16" ht="20.100000000000001" customHeight="1" x14ac:dyDescent="0.25">
      <c r="A41" s="38" t="s">
        <v>170</v>
      </c>
      <c r="B41" s="19">
        <v>7166.7699999999995</v>
      </c>
      <c r="C41" s="140">
        <v>5555.76</v>
      </c>
      <c r="D41" s="247">
        <f t="shared" si="8"/>
        <v>0.16166909580379998</v>
      </c>
      <c r="E41" s="215">
        <f t="shared" si="9"/>
        <v>0.14976305361619538</v>
      </c>
      <c r="F41" s="52">
        <f t="shared" si="13"/>
        <v>-0.22478885188167047</v>
      </c>
      <c r="H41" s="19">
        <v>1742.3559999999998</v>
      </c>
      <c r="I41" s="140">
        <v>1425.3530000000001</v>
      </c>
      <c r="J41" s="247">
        <f t="shared" si="10"/>
        <v>0.14988497259394518</v>
      </c>
      <c r="K41" s="215">
        <f t="shared" si="11"/>
        <v>0.13979927442039106</v>
      </c>
      <c r="L41" s="52">
        <f t="shared" si="14"/>
        <v>-0.18193928221327887</v>
      </c>
      <c r="N41" s="27">
        <f t="shared" si="12"/>
        <v>2.431159364678928</v>
      </c>
      <c r="O41" s="152">
        <f t="shared" si="12"/>
        <v>2.5655409880916382</v>
      </c>
      <c r="P41" s="52">
        <f t="shared" si="7"/>
        <v>5.5274707764975069E-2</v>
      </c>
    </row>
    <row r="42" spans="1:16" ht="20.100000000000001" customHeight="1" x14ac:dyDescent="0.25">
      <c r="A42" s="38" t="s">
        <v>159</v>
      </c>
      <c r="B42" s="19">
        <v>6068.93</v>
      </c>
      <c r="C42" s="140">
        <v>5160.67</v>
      </c>
      <c r="D42" s="247">
        <f t="shared" si="8"/>
        <v>0.13690385286489673</v>
      </c>
      <c r="E42" s="215">
        <f t="shared" si="9"/>
        <v>0.13911286626950967</v>
      </c>
      <c r="F42" s="52">
        <f t="shared" si="13"/>
        <v>-0.14965735310837333</v>
      </c>
      <c r="H42" s="19">
        <v>1319.9</v>
      </c>
      <c r="I42" s="140">
        <v>1229.6190000000001</v>
      </c>
      <c r="J42" s="247">
        <f t="shared" si="10"/>
        <v>0.11354348670808279</v>
      </c>
      <c r="K42" s="215">
        <f t="shared" si="11"/>
        <v>0.12060159414090883</v>
      </c>
      <c r="L42" s="52">
        <f t="shared" si="14"/>
        <v>-6.8399878778695314E-2</v>
      </c>
      <c r="N42" s="27">
        <f t="shared" si="12"/>
        <v>2.1748479550761006</v>
      </c>
      <c r="O42" s="152">
        <f t="shared" si="12"/>
        <v>2.3826731800328256</v>
      </c>
      <c r="P42" s="52">
        <f t="shared" si="7"/>
        <v>9.5558507651838528E-2</v>
      </c>
    </row>
    <row r="43" spans="1:16" ht="20.100000000000001" customHeight="1" x14ac:dyDescent="0.25">
      <c r="A43" s="38" t="s">
        <v>163</v>
      </c>
      <c r="B43" s="19">
        <v>4340.51</v>
      </c>
      <c r="C43" s="140">
        <v>3980.03</v>
      </c>
      <c r="D43" s="247">
        <f t="shared" si="8"/>
        <v>9.7913889664012099E-2</v>
      </c>
      <c r="E43" s="215">
        <f t="shared" si="9"/>
        <v>0.10728711216540422</v>
      </c>
      <c r="F43" s="52">
        <f t="shared" si="13"/>
        <v>-8.3050148484855466E-2</v>
      </c>
      <c r="H43" s="19">
        <v>1267.7459999999996</v>
      </c>
      <c r="I43" s="140">
        <v>1034.9760000000001</v>
      </c>
      <c r="J43" s="247">
        <f t="shared" si="10"/>
        <v>0.1090569748467498</v>
      </c>
      <c r="K43" s="215">
        <f t="shared" si="11"/>
        <v>0.10151091964062142</v>
      </c>
      <c r="L43" s="52">
        <f t="shared" si="14"/>
        <v>-0.18360933499297147</v>
      </c>
      <c r="N43" s="27">
        <f t="shared" si="12"/>
        <v>2.9207305132346191</v>
      </c>
      <c r="O43" s="152">
        <f t="shared" si="12"/>
        <v>2.6004226098798249</v>
      </c>
      <c r="P43" s="52">
        <f t="shared" si="7"/>
        <v>-0.10966705141175899</v>
      </c>
    </row>
    <row r="44" spans="1:16" ht="20.100000000000001" customHeight="1" x14ac:dyDescent="0.25">
      <c r="A44" s="38" t="s">
        <v>172</v>
      </c>
      <c r="B44" s="19">
        <v>2802.16</v>
      </c>
      <c r="C44" s="140">
        <v>3034.38</v>
      </c>
      <c r="D44" s="247">
        <f t="shared" si="8"/>
        <v>6.321155464701339E-2</v>
      </c>
      <c r="E44" s="215">
        <f t="shared" si="9"/>
        <v>8.1795832547106234E-2</v>
      </c>
      <c r="F44" s="52">
        <f t="shared" si="13"/>
        <v>8.2871784623290701E-2</v>
      </c>
      <c r="H44" s="19">
        <v>776.01299999999992</v>
      </c>
      <c r="I44" s="140">
        <v>666.524</v>
      </c>
      <c r="J44" s="247">
        <f t="shared" si="10"/>
        <v>6.6755982840214736E-2</v>
      </c>
      <c r="K44" s="215">
        <f t="shared" si="11"/>
        <v>6.537297889279127E-2</v>
      </c>
      <c r="L44" s="52">
        <f t="shared" si="14"/>
        <v>-0.14109170851519232</v>
      </c>
      <c r="N44" s="27">
        <f t="shared" si="12"/>
        <v>2.769338653039084</v>
      </c>
      <c r="O44" s="152">
        <f t="shared" si="12"/>
        <v>2.1965739294353375</v>
      </c>
      <c r="P44" s="52">
        <f t="shared" si="7"/>
        <v>-0.20682364830144268</v>
      </c>
    </row>
    <row r="45" spans="1:16" ht="20.100000000000001" customHeight="1" x14ac:dyDescent="0.25">
      <c r="A45" s="38" t="s">
        <v>176</v>
      </c>
      <c r="B45" s="19">
        <v>1810.45</v>
      </c>
      <c r="C45" s="140">
        <v>1387.9799999999998</v>
      </c>
      <c r="D45" s="247">
        <f t="shared" si="8"/>
        <v>4.0840408510108422E-2</v>
      </c>
      <c r="E45" s="215">
        <f t="shared" si="9"/>
        <v>3.7414885300698163E-2</v>
      </c>
      <c r="F45" s="52">
        <f t="shared" si="13"/>
        <v>-0.23335082438067897</v>
      </c>
      <c r="H45" s="19">
        <v>629.14700000000005</v>
      </c>
      <c r="I45" s="140">
        <v>550.04499999999996</v>
      </c>
      <c r="J45" s="247">
        <f t="shared" si="10"/>
        <v>5.4121936534533038E-2</v>
      </c>
      <c r="K45" s="215">
        <f t="shared" si="11"/>
        <v>5.3948665276997335E-2</v>
      </c>
      <c r="L45" s="52">
        <f t="shared" si="14"/>
        <v>-0.12572896318348506</v>
      </c>
      <c r="N45" s="27">
        <f t="shared" si="12"/>
        <v>3.4750863045099285</v>
      </c>
      <c r="O45" s="152">
        <f t="shared" si="12"/>
        <v>3.9629173331027827</v>
      </c>
      <c r="P45" s="52">
        <f t="shared" si="7"/>
        <v>0.14037954336839131</v>
      </c>
    </row>
    <row r="46" spans="1:16" ht="20.100000000000001" customHeight="1" x14ac:dyDescent="0.25">
      <c r="A46" s="38" t="s">
        <v>179</v>
      </c>
      <c r="B46" s="19">
        <v>3928.56</v>
      </c>
      <c r="C46" s="140">
        <v>2372.27</v>
      </c>
      <c r="D46" s="247">
        <f t="shared" si="8"/>
        <v>8.8621058442084302E-2</v>
      </c>
      <c r="E46" s="215">
        <f t="shared" si="9"/>
        <v>6.3947758578860828E-2</v>
      </c>
      <c r="F46" s="52">
        <f t="shared" si="13"/>
        <v>-0.396147697884212</v>
      </c>
      <c r="H46" s="19">
        <v>968.76300000000003</v>
      </c>
      <c r="I46" s="140">
        <v>528.726</v>
      </c>
      <c r="J46" s="247">
        <f t="shared" si="10"/>
        <v>8.3337168583818774E-2</v>
      </c>
      <c r="K46" s="215">
        <f t="shared" si="11"/>
        <v>5.1857688002337435E-2</v>
      </c>
      <c r="L46" s="52">
        <f t="shared" si="14"/>
        <v>-0.45422564652035641</v>
      </c>
      <c r="N46" s="27">
        <f t="shared" si="12"/>
        <v>2.4659493554890344</v>
      </c>
      <c r="O46" s="152">
        <f t="shared" si="12"/>
        <v>2.2287766569572605</v>
      </c>
      <c r="P46" s="52">
        <f t="shared" si="7"/>
        <v>-9.6179063046791177E-2</v>
      </c>
    </row>
    <row r="47" spans="1:16" ht="20.100000000000001" customHeight="1" x14ac:dyDescent="0.25">
      <c r="A47" s="38" t="s">
        <v>177</v>
      </c>
      <c r="B47" s="19">
        <v>1190.3699999999999</v>
      </c>
      <c r="C47" s="140">
        <v>1356.85</v>
      </c>
      <c r="D47" s="247">
        <f t="shared" si="8"/>
        <v>2.6852548857012208E-2</v>
      </c>
      <c r="E47" s="215">
        <f t="shared" si="9"/>
        <v>3.6575733886837207E-2</v>
      </c>
      <c r="F47" s="52">
        <f t="shared" si="13"/>
        <v>0.1398556751262213</v>
      </c>
      <c r="H47" s="19">
        <v>360.34399999999994</v>
      </c>
      <c r="I47" s="140">
        <v>521.58800000000008</v>
      </c>
      <c r="J47" s="247">
        <f t="shared" si="10"/>
        <v>3.0998343946009071E-2</v>
      </c>
      <c r="K47" s="215">
        <f t="shared" si="11"/>
        <v>5.1157589696294838E-2</v>
      </c>
      <c r="L47" s="52">
        <f t="shared" si="14"/>
        <v>0.44747241524765269</v>
      </c>
      <c r="N47" s="27">
        <f t="shared" si="12"/>
        <v>3.0271596226383393</v>
      </c>
      <c r="O47" s="152">
        <f t="shared" si="12"/>
        <v>3.8441095183697542</v>
      </c>
      <c r="P47" s="52">
        <f t="shared" si="7"/>
        <v>0.26987341190135106</v>
      </c>
    </row>
    <row r="48" spans="1:16" ht="20.100000000000001" customHeight="1" x14ac:dyDescent="0.25">
      <c r="A48" s="38" t="s">
        <v>181</v>
      </c>
      <c r="B48" s="19">
        <v>1284.4499999999998</v>
      </c>
      <c r="C48" s="140">
        <v>694.21</v>
      </c>
      <c r="D48" s="247">
        <f t="shared" si="8"/>
        <v>2.8974819912623243E-2</v>
      </c>
      <c r="E48" s="215">
        <f t="shared" si="9"/>
        <v>1.8713373049033616E-2</v>
      </c>
      <c r="F48" s="52">
        <f t="shared" si="13"/>
        <v>-0.45952742418934162</v>
      </c>
      <c r="H48" s="19">
        <v>305.03800000000001</v>
      </c>
      <c r="I48" s="140">
        <v>509.947</v>
      </c>
      <c r="J48" s="247">
        <f t="shared" si="10"/>
        <v>2.6240683459701611E-2</v>
      </c>
      <c r="K48" s="215">
        <f t="shared" si="11"/>
        <v>5.0015835089872583E-2</v>
      </c>
      <c r="L48" s="52">
        <f t="shared" si="14"/>
        <v>0.67174909355555701</v>
      </c>
      <c r="N48" s="27">
        <f t="shared" si="12"/>
        <v>2.3748530499435558</v>
      </c>
      <c r="O48" s="152">
        <f t="shared" si="12"/>
        <v>7.3457167139626334</v>
      </c>
      <c r="P48" s="52">
        <f t="shared" si="7"/>
        <v>2.0931247363440959</v>
      </c>
    </row>
    <row r="49" spans="1:16" ht="20.100000000000001" customHeight="1" x14ac:dyDescent="0.25">
      <c r="A49" s="38" t="s">
        <v>166</v>
      </c>
      <c r="B49" s="19">
        <v>1629.8000000000002</v>
      </c>
      <c r="C49" s="140">
        <v>937.27999999999986</v>
      </c>
      <c r="D49" s="247">
        <f t="shared" si="8"/>
        <v>3.6765278129622311E-2</v>
      </c>
      <c r="E49" s="215">
        <f t="shared" si="9"/>
        <v>2.5265654904709271E-2</v>
      </c>
      <c r="F49" s="52">
        <f t="shared" si="13"/>
        <v>-0.42491103202846991</v>
      </c>
      <c r="H49" s="19">
        <v>516.99400000000003</v>
      </c>
      <c r="I49" s="140">
        <v>322.995</v>
      </c>
      <c r="J49" s="247">
        <f t="shared" si="10"/>
        <v>4.4474052100279222E-2</v>
      </c>
      <c r="K49" s="215">
        <f t="shared" si="11"/>
        <v>3.1679497388656851E-2</v>
      </c>
      <c r="L49" s="52">
        <f t="shared" si="14"/>
        <v>-0.37524420012611365</v>
      </c>
      <c r="N49" s="27">
        <f t="shared" si="12"/>
        <v>3.1721315498834213</v>
      </c>
      <c r="O49" s="152">
        <f t="shared" si="12"/>
        <v>3.4460886821440773</v>
      </c>
      <c r="P49" s="52">
        <f t="shared" si="7"/>
        <v>8.6363736166844715E-2</v>
      </c>
    </row>
    <row r="50" spans="1:16" ht="20.100000000000001" customHeight="1" x14ac:dyDescent="0.25">
      <c r="A50" s="38" t="s">
        <v>175</v>
      </c>
      <c r="B50" s="19">
        <v>921.92999999999984</v>
      </c>
      <c r="C50" s="140">
        <v>240.07999999999998</v>
      </c>
      <c r="D50" s="247">
        <f t="shared" si="8"/>
        <v>2.0797038204713882E-2</v>
      </c>
      <c r="E50" s="215">
        <f t="shared" si="9"/>
        <v>6.4716823462813702E-3</v>
      </c>
      <c r="F50" s="52">
        <f t="shared" si="13"/>
        <v>-0.73958977362706502</v>
      </c>
      <c r="H50" s="19">
        <v>262.28399999999999</v>
      </c>
      <c r="I50" s="140">
        <v>92.638000000000005</v>
      </c>
      <c r="J50" s="247">
        <f t="shared" si="10"/>
        <v>2.256280011193483E-2</v>
      </c>
      <c r="K50" s="215">
        <f t="shared" si="11"/>
        <v>9.0859774271750127E-3</v>
      </c>
      <c r="L50" s="52">
        <f t="shared" si="14"/>
        <v>-0.64680270241417692</v>
      </c>
      <c r="N50" s="27">
        <f t="shared" si="12"/>
        <v>2.8449448439686313</v>
      </c>
      <c r="O50" s="152">
        <f t="shared" si="12"/>
        <v>3.8586304565144958</v>
      </c>
      <c r="P50" s="52">
        <f t="shared" si="7"/>
        <v>0.35631116529197687</v>
      </c>
    </row>
    <row r="51" spans="1:16" ht="20.100000000000001" customHeight="1" x14ac:dyDescent="0.25">
      <c r="A51" s="38" t="s">
        <v>186</v>
      </c>
      <c r="B51" s="19">
        <v>183.17</v>
      </c>
      <c r="C51" s="140">
        <v>262.87</v>
      </c>
      <c r="D51" s="247">
        <f t="shared" si="8"/>
        <v>4.1319769266185526E-3</v>
      </c>
      <c r="E51" s="215">
        <f t="shared" si="9"/>
        <v>7.0860177372833386E-3</v>
      </c>
      <c r="F51" s="52">
        <f t="shared" si="13"/>
        <v>0.43511492056559492</v>
      </c>
      <c r="H51" s="19">
        <v>50.537999999999997</v>
      </c>
      <c r="I51" s="140">
        <v>66.337000000000003</v>
      </c>
      <c r="J51" s="247">
        <f t="shared" si="10"/>
        <v>4.3474965764475236E-3</v>
      </c>
      <c r="K51" s="215">
        <f t="shared" si="11"/>
        <v>6.5063633129656172E-3</v>
      </c>
      <c r="L51" s="52">
        <f t="shared" si="14"/>
        <v>0.31261624915904879</v>
      </c>
      <c r="N51" s="27">
        <f t="shared" si="12"/>
        <v>2.7590762679478082</v>
      </c>
      <c r="O51" s="152">
        <f t="shared" si="12"/>
        <v>2.5235667820595733</v>
      </c>
      <c r="P51" s="52">
        <f t="shared" si="7"/>
        <v>-8.5358091990478432E-2</v>
      </c>
    </row>
    <row r="52" spans="1:16" ht="20.100000000000001" customHeight="1" x14ac:dyDescent="0.25">
      <c r="A52" s="38" t="s">
        <v>188</v>
      </c>
      <c r="B52" s="19">
        <v>264.03000000000003</v>
      </c>
      <c r="C52" s="140">
        <v>199.59999999999997</v>
      </c>
      <c r="D52" s="247">
        <f t="shared" si="8"/>
        <v>5.9560291965665589E-3</v>
      </c>
      <c r="E52" s="215">
        <f t="shared" si="9"/>
        <v>5.3804889883278962E-3</v>
      </c>
      <c r="F52" s="52">
        <f t="shared" si="13"/>
        <v>-0.24402530015528559</v>
      </c>
      <c r="H52" s="19">
        <v>59.655000000000001</v>
      </c>
      <c r="I52" s="140">
        <v>59.212000000000003</v>
      </c>
      <c r="J52" s="247">
        <f t="shared" si="10"/>
        <v>5.1317802102967486E-3</v>
      </c>
      <c r="K52" s="215">
        <f t="shared" si="11"/>
        <v>5.8075400528712498E-3</v>
      </c>
      <c r="L52" s="52">
        <f t="shared" si="14"/>
        <v>-7.4260330232167934E-3</v>
      </c>
      <c r="N52" s="27">
        <f t="shared" si="12"/>
        <v>2.2594023406431085</v>
      </c>
      <c r="O52" s="152">
        <f t="shared" si="12"/>
        <v>2.9665330661322651</v>
      </c>
      <c r="P52" s="52">
        <f t="shared" si="7"/>
        <v>0.31297246743927926</v>
      </c>
    </row>
    <row r="53" spans="1:16" ht="20.100000000000001" customHeight="1" x14ac:dyDescent="0.25">
      <c r="A53" s="38" t="s">
        <v>174</v>
      </c>
      <c r="B53" s="19">
        <v>282.47000000000003</v>
      </c>
      <c r="C53" s="140">
        <v>227.63</v>
      </c>
      <c r="D53" s="247">
        <f t="shared" si="8"/>
        <v>6.3720015420753546E-3</v>
      </c>
      <c r="E53" s="215">
        <f t="shared" si="9"/>
        <v>6.1360756934523003E-3</v>
      </c>
      <c r="F53" s="52">
        <f t="shared" si="13"/>
        <v>-0.19414451092151389</v>
      </c>
      <c r="H53" s="19">
        <v>80.27</v>
      </c>
      <c r="I53" s="140">
        <v>51.400000000000006</v>
      </c>
      <c r="J53" s="247">
        <f t="shared" si="10"/>
        <v>6.9051713599953051E-3</v>
      </c>
      <c r="K53" s="215">
        <f t="shared" si="11"/>
        <v>5.0413355184351525E-3</v>
      </c>
      <c r="L53" s="52">
        <f t="shared" si="14"/>
        <v>-0.35966114364021418</v>
      </c>
      <c r="N53" s="27">
        <f t="shared" ref="N53:N54" si="15">(H53/B53)*10</f>
        <v>2.8417177045349944</v>
      </c>
      <c r="O53" s="152">
        <f t="shared" ref="O53:O54" si="16">(I53/C53)*10</f>
        <v>2.2580503448578835</v>
      </c>
      <c r="P53" s="52">
        <f t="shared" ref="P53:P54" si="17">(O53-N53)/N53</f>
        <v>-0.20539244934345777</v>
      </c>
    </row>
    <row r="54" spans="1:16" ht="20.100000000000001" customHeight="1" x14ac:dyDescent="0.25">
      <c r="A54" s="38" t="s">
        <v>190</v>
      </c>
      <c r="B54" s="19">
        <v>0.61</v>
      </c>
      <c r="C54" s="140">
        <v>153.62</v>
      </c>
      <c r="D54" s="247">
        <f t="shared" si="8"/>
        <v>1.3760473468566454E-5</v>
      </c>
      <c r="E54" s="215">
        <f t="shared" si="9"/>
        <v>4.1410356632611799E-3</v>
      </c>
      <c r="F54" s="52">
        <f t="shared" si="13"/>
        <v>250.83606557377047</v>
      </c>
      <c r="H54" s="19">
        <v>0.75</v>
      </c>
      <c r="I54" s="140">
        <v>38.192</v>
      </c>
      <c r="J54" s="247">
        <f t="shared" si="10"/>
        <v>6.4518232465385315E-5</v>
      </c>
      <c r="K54" s="215">
        <f t="shared" si="11"/>
        <v>3.7458888350209211E-3</v>
      </c>
      <c r="L54" s="52">
        <f t="shared" si="14"/>
        <v>49.922666666666665</v>
      </c>
      <c r="N54" s="27">
        <f t="shared" si="15"/>
        <v>12.295081967213115</v>
      </c>
      <c r="O54" s="152">
        <f t="shared" si="16"/>
        <v>2.4861346178882955</v>
      </c>
      <c r="P54" s="52">
        <f t="shared" si="17"/>
        <v>-0.79779438441175199</v>
      </c>
    </row>
    <row r="55" spans="1:16" ht="20.100000000000001" customHeight="1" x14ac:dyDescent="0.25">
      <c r="A55" s="38" t="s">
        <v>191</v>
      </c>
      <c r="B55" s="19">
        <v>82.16</v>
      </c>
      <c r="C55" s="140">
        <v>67.790000000000006</v>
      </c>
      <c r="D55" s="247">
        <f t="shared" si="8"/>
        <v>1.8533778691433112E-3</v>
      </c>
      <c r="E55" s="215">
        <f t="shared" si="9"/>
        <v>1.8273714855648706E-3</v>
      </c>
      <c r="F55" s="52">
        <f t="shared" si="13"/>
        <v>-0.17490262901655296</v>
      </c>
      <c r="H55" s="19">
        <v>28.644999999999996</v>
      </c>
      <c r="I55" s="140">
        <v>29.315000000000001</v>
      </c>
      <c r="J55" s="247">
        <f t="shared" si="10"/>
        <v>2.4641663586279497E-3</v>
      </c>
      <c r="K55" s="215">
        <f t="shared" si="11"/>
        <v>2.8752286132865076E-3</v>
      </c>
      <c r="L55" s="52">
        <f t="shared" si="14"/>
        <v>2.3389771338802771E-2</v>
      </c>
      <c r="N55" s="27">
        <f t="shared" ref="N55" si="18">(H55/B55)*10</f>
        <v>3.4864897760467377</v>
      </c>
      <c r="O55" s="152">
        <f t="shared" ref="O55" si="19">(I55/C55)*10</f>
        <v>4.3243841274524266</v>
      </c>
      <c r="P55" s="52">
        <f t="shared" ref="P55" si="20">(O55-N55)/N55</f>
        <v>0.24032606008549975</v>
      </c>
    </row>
    <row r="56" spans="1:16" ht="20.100000000000001" customHeight="1" x14ac:dyDescent="0.25">
      <c r="A56" s="38" t="s">
        <v>148</v>
      </c>
      <c r="B56" s="19">
        <v>27.369999999999997</v>
      </c>
      <c r="C56" s="140">
        <v>73.11</v>
      </c>
      <c r="D56" s="247">
        <f t="shared" si="8"/>
        <v>6.1741665382731767E-4</v>
      </c>
      <c r="E56" s="215">
        <f t="shared" si="9"/>
        <v>1.9707793082998624E-3</v>
      </c>
      <c r="F56" s="52">
        <f t="shared" si="13"/>
        <v>1.6711728169528683</v>
      </c>
      <c r="H56" s="19">
        <v>14.667000000000002</v>
      </c>
      <c r="I56" s="140">
        <v>21.5</v>
      </c>
      <c r="J56" s="247">
        <f t="shared" si="10"/>
        <v>1.2617185540930755E-3</v>
      </c>
      <c r="K56" s="215">
        <f t="shared" si="11"/>
        <v>2.1087298374777388E-3</v>
      </c>
      <c r="L56" s="52">
        <f t="shared" si="14"/>
        <v>0.46587577555055554</v>
      </c>
      <c r="N56" s="27">
        <f t="shared" ref="N56" si="21">(H56/B56)*10</f>
        <v>5.3587869930580929</v>
      </c>
      <c r="O56" s="152">
        <f t="shared" ref="O56" si="22">(I56/C56)*10</f>
        <v>2.94077417589933</v>
      </c>
      <c r="P56" s="52">
        <f t="shared" si="7"/>
        <v>-0.45122390949502517</v>
      </c>
    </row>
    <row r="57" spans="1:16" ht="20.100000000000001" customHeight="1" x14ac:dyDescent="0.25">
      <c r="A57" s="38" t="s">
        <v>185</v>
      </c>
      <c r="B57" s="19">
        <v>45.44</v>
      </c>
      <c r="C57" s="140">
        <v>76.649999999999991</v>
      </c>
      <c r="D57" s="247">
        <f t="shared" si="8"/>
        <v>1.0250424826420649E-3</v>
      </c>
      <c r="E57" s="215">
        <f t="shared" si="9"/>
        <v>2.0662048144054774E-3</v>
      </c>
      <c r="F57" s="52">
        <f t="shared" si="13"/>
        <v>0.68683978873239426</v>
      </c>
      <c r="H57" s="19">
        <v>11.731999999999999</v>
      </c>
      <c r="I57" s="140">
        <v>18.931000000000001</v>
      </c>
      <c r="J57" s="247">
        <f t="shared" si="10"/>
        <v>1.0092372043785339E-3</v>
      </c>
      <c r="K57" s="215">
        <f t="shared" si="11"/>
        <v>1.8567611420135385E-3</v>
      </c>
      <c r="L57" s="52">
        <f t="shared" si="14"/>
        <v>0.61362086600750099</v>
      </c>
      <c r="N57" s="27">
        <f t="shared" ref="N57" si="23">(H57/B57)*10</f>
        <v>2.5818661971830985</v>
      </c>
      <c r="O57" s="152">
        <f t="shared" ref="O57" si="24">(I57/C57)*10</f>
        <v>2.4697977821265495</v>
      </c>
      <c r="P57" s="52">
        <f t="shared" ref="P57" si="25">(O57-N57)/N57</f>
        <v>-4.3405973237040443E-2</v>
      </c>
    </row>
    <row r="58" spans="1:16" ht="20.100000000000001" customHeight="1" x14ac:dyDescent="0.25">
      <c r="A58" s="38" t="s">
        <v>184</v>
      </c>
      <c r="B58" s="19">
        <v>138.71</v>
      </c>
      <c r="C58" s="140">
        <v>25.48</v>
      </c>
      <c r="D58" s="247">
        <f t="shared" si="8"/>
        <v>3.1290414341391031E-3</v>
      </c>
      <c r="E58" s="215">
        <f t="shared" si="9"/>
        <v>6.8684799309917243E-4</v>
      </c>
      <c r="F58" s="52">
        <f t="shared" si="13"/>
        <v>-0.81630740393626988</v>
      </c>
      <c r="H58" s="19">
        <v>34.817</v>
      </c>
      <c r="I58" s="140">
        <v>16.038</v>
      </c>
      <c r="J58" s="247">
        <f t="shared" si="10"/>
        <v>2.9951083996630941E-3</v>
      </c>
      <c r="K58" s="215">
        <f t="shared" si="11"/>
        <v>1.5730143783008362E-3</v>
      </c>
      <c r="L58" s="52">
        <f t="shared" si="14"/>
        <v>-0.53936295487836405</v>
      </c>
      <c r="N58" s="27">
        <f t="shared" si="12"/>
        <v>2.5100569533559227</v>
      </c>
      <c r="O58" s="152">
        <f t="shared" si="12"/>
        <v>6.294348508634223</v>
      </c>
      <c r="P58" s="52">
        <f t="shared" si="7"/>
        <v>1.5076516691060486</v>
      </c>
    </row>
    <row r="59" spans="1:16" ht="20.100000000000001" customHeight="1" x14ac:dyDescent="0.25">
      <c r="A59" s="38" t="s">
        <v>189</v>
      </c>
      <c r="B59" s="19">
        <v>2.9899999999999998</v>
      </c>
      <c r="C59" s="140">
        <v>5.96</v>
      </c>
      <c r="D59" s="247">
        <f t="shared" si="8"/>
        <v>6.7448878149202777E-5</v>
      </c>
      <c r="E59" s="215">
        <f t="shared" si="9"/>
        <v>1.6065989163544222E-4</v>
      </c>
      <c r="F59" s="52">
        <f>(C59-B59)/B59</f>
        <v>0.99331103678929777</v>
      </c>
      <c r="H59" s="19">
        <v>1.8150000000000002</v>
      </c>
      <c r="I59" s="140">
        <v>5.5110000000000001</v>
      </c>
      <c r="J59" s="247">
        <f t="shared" si="10"/>
        <v>1.5613412256623249E-4</v>
      </c>
      <c r="K59" s="215">
        <f t="shared" si="11"/>
        <v>5.4052140159720089E-4</v>
      </c>
      <c r="L59" s="52">
        <f>(I59-H59)/H59</f>
        <v>2.0363636363636362</v>
      </c>
      <c r="N59" s="27">
        <f t="shared" si="12"/>
        <v>6.0702341137123756</v>
      </c>
      <c r="O59" s="152">
        <f t="shared" si="12"/>
        <v>9.2466442953020138</v>
      </c>
      <c r="P59" s="52">
        <f>(O59-N59)/N59</f>
        <v>0.52327638804148846</v>
      </c>
    </row>
    <row r="60" spans="1:16" ht="20.100000000000001" customHeight="1" x14ac:dyDescent="0.25">
      <c r="A60" s="38" t="s">
        <v>192</v>
      </c>
      <c r="B60" s="19">
        <v>5.9499999999999993</v>
      </c>
      <c r="C60" s="140">
        <v>13.06</v>
      </c>
      <c r="D60" s="247">
        <f t="shared" si="8"/>
        <v>1.342210117015908E-4</v>
      </c>
      <c r="E60" s="215">
        <f t="shared" si="9"/>
        <v>3.520500309998113E-4</v>
      </c>
      <c r="F60" s="52">
        <f>(C60-B60)/B60</f>
        <v>1.1949579831932777</v>
      </c>
      <c r="H60" s="19">
        <v>2.7050000000000001</v>
      </c>
      <c r="I60" s="140">
        <v>2.468</v>
      </c>
      <c r="J60" s="247">
        <f t="shared" si="10"/>
        <v>2.3269575842515638E-4</v>
      </c>
      <c r="K60" s="215">
        <f t="shared" si="11"/>
        <v>2.4206256925093299E-4</v>
      </c>
      <c r="L60" s="52">
        <f>(I60-H60)/H60</f>
        <v>-8.7615526802218152E-2</v>
      </c>
      <c r="N60" s="27">
        <f t="shared" si="12"/>
        <v>4.5462184873949587</v>
      </c>
      <c r="O60" s="152">
        <f t="shared" si="12"/>
        <v>1.8897396630934149</v>
      </c>
      <c r="P60" s="52">
        <f>(O60-N60)/N60</f>
        <v>-0.58432713510514545</v>
      </c>
    </row>
    <row r="61" spans="1:16" ht="20.100000000000001" customHeight="1" thickBot="1" x14ac:dyDescent="0.3">
      <c r="A61" s="8" t="s">
        <v>17</v>
      </c>
      <c r="B61" s="19">
        <f>B62-SUM(B39:B60)</f>
        <v>26.290000000000873</v>
      </c>
      <c r="C61" s="140">
        <f>C62-SUM(C39:C60)</f>
        <v>6.8999999999941792</v>
      </c>
      <c r="D61" s="247">
        <f t="shared" si="8"/>
        <v>5.9305384834200663E-4</v>
      </c>
      <c r="E61" s="215">
        <f t="shared" si="9"/>
        <v>1.8599886783282149E-4</v>
      </c>
      <c r="F61" s="52">
        <f t="shared" si="13"/>
        <v>-0.73754279193632755</v>
      </c>
      <c r="H61" s="19">
        <f>H62-SUM(H39:H60)</f>
        <v>11.986000000000786</v>
      </c>
      <c r="I61" s="140">
        <f>I62-SUM(I39:I60)</f>
        <v>3.5010000000002037</v>
      </c>
      <c r="J61" s="247">
        <f t="shared" si="10"/>
        <v>1.0310873791068789E-3</v>
      </c>
      <c r="K61" s="215">
        <f t="shared" si="11"/>
        <v>3.4337968190744153E-4</v>
      </c>
      <c r="L61" s="52">
        <f t="shared" si="14"/>
        <v>-0.70790922743200613</v>
      </c>
      <c r="N61" s="27">
        <f t="shared" si="12"/>
        <v>4.5591479650058533</v>
      </c>
      <c r="O61" s="152">
        <f t="shared" si="12"/>
        <v>5.0739130434828361</v>
      </c>
      <c r="P61" s="52">
        <f t="shared" si="7"/>
        <v>0.11290817548105657</v>
      </c>
    </row>
    <row r="62" spans="1:16" ht="26.25" customHeight="1" thickBot="1" x14ac:dyDescent="0.3">
      <c r="A62" s="12" t="s">
        <v>18</v>
      </c>
      <c r="B62" s="17">
        <v>44329.87</v>
      </c>
      <c r="C62" s="145">
        <v>37097</v>
      </c>
      <c r="D62" s="253">
        <f>SUM(D39:D61)</f>
        <v>0.99999999999999978</v>
      </c>
      <c r="E62" s="254">
        <f>SUM(E39:E61)</f>
        <v>0.99999999999999967</v>
      </c>
      <c r="F62" s="57">
        <f t="shared" si="13"/>
        <v>-0.16316018973211521</v>
      </c>
      <c r="G62" s="1"/>
      <c r="H62" s="17">
        <v>11624.621000000001</v>
      </c>
      <c r="I62" s="145">
        <v>10195.711000000003</v>
      </c>
      <c r="J62" s="253">
        <f>SUM(J39:J61)</f>
        <v>0.99999999999999978</v>
      </c>
      <c r="K62" s="254">
        <f>SUM(K39:K61)</f>
        <v>0.99999999999999978</v>
      </c>
      <c r="L62" s="57">
        <f t="shared" si="14"/>
        <v>-0.12292099673615148</v>
      </c>
      <c r="M62" s="1"/>
      <c r="N62" s="29">
        <f t="shared" si="12"/>
        <v>2.6222998172564012</v>
      </c>
      <c r="O62" s="146">
        <f t="shared" si="12"/>
        <v>2.7483923228293401</v>
      </c>
      <c r="P62" s="57">
        <f t="shared" si="7"/>
        <v>4.8084702116504771E-2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F66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161</v>
      </c>
      <c r="B68" s="39">
        <v>11178.93</v>
      </c>
      <c r="C68" s="147">
        <v>13845.97</v>
      </c>
      <c r="D68" s="247">
        <f>B68/$B$96</f>
        <v>0.19926091721912798</v>
      </c>
      <c r="E68" s="246">
        <f>C68/$C$96</f>
        <v>0.20941875204847701</v>
      </c>
      <c r="F68" s="61">
        <f t="shared" ref="F68:F87" si="26">(C68-B68)/B68</f>
        <v>0.23857739515320331</v>
      </c>
      <c r="H68" s="19">
        <v>3633.9049999999997</v>
      </c>
      <c r="I68" s="147">
        <v>4093.7550000000001</v>
      </c>
      <c r="J68" s="245">
        <f>H68/$H$96</f>
        <v>0.19886581137538892</v>
      </c>
      <c r="K68" s="246">
        <f>I68/$I$96</f>
        <v>0.20384505454451307</v>
      </c>
      <c r="L68" s="61">
        <f t="shared" ref="L68:L87" si="27">(I68-H68)/H68</f>
        <v>0.12654430977144432</v>
      </c>
      <c r="N68" s="41">
        <f t="shared" ref="N68:O96" si="28">(H68/B68)*10</f>
        <v>3.2506733649821578</v>
      </c>
      <c r="O68" s="149">
        <f t="shared" si="28"/>
        <v>2.9566400909434298</v>
      </c>
      <c r="P68" s="61">
        <f t="shared" si="7"/>
        <v>-9.0453035732903239E-2</v>
      </c>
    </row>
    <row r="69" spans="1:16" ht="20.100000000000001" customHeight="1" x14ac:dyDescent="0.25">
      <c r="A69" s="38" t="s">
        <v>160</v>
      </c>
      <c r="B69" s="19">
        <v>8514.81</v>
      </c>
      <c r="C69" s="140">
        <v>12765.47</v>
      </c>
      <c r="D69" s="247">
        <f t="shared" ref="D69:D95" si="29">B69/$B$96</f>
        <v>0.15177381471631032</v>
      </c>
      <c r="E69" s="215">
        <f t="shared" ref="E69:E95" si="30">C69/$C$96</f>
        <v>0.19307631005355869</v>
      </c>
      <c r="F69" s="52">
        <f t="shared" si="26"/>
        <v>0.49920785079173818</v>
      </c>
      <c r="H69" s="19">
        <v>2816.6550000000002</v>
      </c>
      <c r="I69" s="140">
        <v>3856.6890000000003</v>
      </c>
      <c r="J69" s="214">
        <f t="shared" ref="J69:J96" si="31">H69/$H$96</f>
        <v>0.15414172410658675</v>
      </c>
      <c r="K69" s="215">
        <f t="shared" ref="K69:K96" si="32">I69/$I$96</f>
        <v>0.19204055434832412</v>
      </c>
      <c r="L69" s="52">
        <f t="shared" si="27"/>
        <v>0.36924436965123525</v>
      </c>
      <c r="N69" s="40">
        <f t="shared" si="28"/>
        <v>3.3079481515148319</v>
      </c>
      <c r="O69" s="143">
        <f t="shared" si="28"/>
        <v>3.0211884090440853</v>
      </c>
      <c r="P69" s="52">
        <f t="shared" si="7"/>
        <v>-8.6688100700559267E-2</v>
      </c>
    </row>
    <row r="70" spans="1:16" ht="20.100000000000001" customHeight="1" x14ac:dyDescent="0.25">
      <c r="A70" s="38" t="s">
        <v>164</v>
      </c>
      <c r="B70" s="19">
        <v>5834.45</v>
      </c>
      <c r="C70" s="140">
        <v>7135.45</v>
      </c>
      <c r="D70" s="247">
        <f t="shared" si="29"/>
        <v>0.1039972393126302</v>
      </c>
      <c r="E70" s="215">
        <f t="shared" si="30"/>
        <v>0.10792288545362336</v>
      </c>
      <c r="F70" s="52">
        <f t="shared" si="26"/>
        <v>0.22298588555905013</v>
      </c>
      <c r="H70" s="19">
        <v>2265.9499999999998</v>
      </c>
      <c r="I70" s="140">
        <v>2764.027</v>
      </c>
      <c r="J70" s="214">
        <f t="shared" si="31"/>
        <v>0.12400433838695908</v>
      </c>
      <c r="K70" s="215">
        <f t="shared" si="32"/>
        <v>0.13763237775037998</v>
      </c>
      <c r="L70" s="52">
        <f t="shared" si="27"/>
        <v>0.21980935148613176</v>
      </c>
      <c r="N70" s="40">
        <f t="shared" si="28"/>
        <v>3.8837422550540324</v>
      </c>
      <c r="O70" s="143">
        <f t="shared" si="28"/>
        <v>3.8736547800068672</v>
      </c>
      <c r="P70" s="52">
        <f t="shared" si="7"/>
        <v>-2.5973595528997781E-3</v>
      </c>
    </row>
    <row r="71" spans="1:16" ht="20.100000000000001" customHeight="1" x14ac:dyDescent="0.25">
      <c r="A71" s="38" t="s">
        <v>162</v>
      </c>
      <c r="B71" s="19">
        <v>9503.73</v>
      </c>
      <c r="C71" s="140">
        <v>7568.2300000000014</v>
      </c>
      <c r="D71" s="247">
        <f t="shared" si="29"/>
        <v>0.16940100320897825</v>
      </c>
      <c r="E71" s="215">
        <f t="shared" si="30"/>
        <v>0.11446863468690496</v>
      </c>
      <c r="F71" s="52">
        <f t="shared" si="26"/>
        <v>-0.20365687998291179</v>
      </c>
      <c r="H71" s="19">
        <v>2649.5589999999997</v>
      </c>
      <c r="I71" s="140">
        <v>2227.9739999999997</v>
      </c>
      <c r="J71" s="214">
        <f t="shared" si="31"/>
        <v>0.14499737894137685</v>
      </c>
      <c r="K71" s="215">
        <f t="shared" si="32"/>
        <v>0.11094007373517879</v>
      </c>
      <c r="L71" s="52">
        <f t="shared" si="27"/>
        <v>-0.15911515840938062</v>
      </c>
      <c r="N71" s="40">
        <f t="shared" si="28"/>
        <v>2.7879148502745768</v>
      </c>
      <c r="O71" s="143">
        <f t="shared" si="28"/>
        <v>2.9438508079167773</v>
      </c>
      <c r="P71" s="52">
        <f t="shared" si="7"/>
        <v>5.5932826508974166E-2</v>
      </c>
    </row>
    <row r="72" spans="1:16" ht="20.100000000000001" customHeight="1" x14ac:dyDescent="0.25">
      <c r="A72" s="38" t="s">
        <v>168</v>
      </c>
      <c r="B72" s="19">
        <v>3644.98</v>
      </c>
      <c r="C72" s="140">
        <v>10236.759999999998</v>
      </c>
      <c r="D72" s="247">
        <f t="shared" si="29"/>
        <v>6.4970624026215132E-2</v>
      </c>
      <c r="E72" s="215">
        <f t="shared" si="30"/>
        <v>0.15482985332336899</v>
      </c>
      <c r="F72" s="52">
        <f t="shared" si="26"/>
        <v>1.808454367376501</v>
      </c>
      <c r="H72" s="19">
        <v>890.81599999999992</v>
      </c>
      <c r="I72" s="140">
        <v>1899.703</v>
      </c>
      <c r="J72" s="214">
        <f t="shared" si="31"/>
        <v>4.8749993911832712E-2</v>
      </c>
      <c r="K72" s="215">
        <f t="shared" si="32"/>
        <v>9.4594097998872695E-2</v>
      </c>
      <c r="L72" s="52">
        <f t="shared" si="27"/>
        <v>1.132542522810547</v>
      </c>
      <c r="N72" s="40">
        <f t="shared" si="28"/>
        <v>2.4439530532403468</v>
      </c>
      <c r="O72" s="143">
        <f t="shared" si="28"/>
        <v>1.8557658868626403</v>
      </c>
      <c r="P72" s="52">
        <f t="shared" ref="P72:P89" si="33">(O72-N72)/N72</f>
        <v>-0.24067040305780463</v>
      </c>
    </row>
    <row r="73" spans="1:16" ht="20.100000000000001" customHeight="1" x14ac:dyDescent="0.25">
      <c r="A73" s="38" t="s">
        <v>167</v>
      </c>
      <c r="B73" s="19">
        <v>3374.1500000000005</v>
      </c>
      <c r="C73" s="140">
        <v>3440.36</v>
      </c>
      <c r="D73" s="247">
        <f t="shared" si="29"/>
        <v>6.0143164313124851E-2</v>
      </c>
      <c r="E73" s="215">
        <f t="shared" si="30"/>
        <v>5.2035061306466679E-2</v>
      </c>
      <c r="F73" s="52">
        <f t="shared" si="26"/>
        <v>1.9622719796096668E-2</v>
      </c>
      <c r="H73" s="19">
        <v>1535.925</v>
      </c>
      <c r="I73" s="140">
        <v>1417.3579999999999</v>
      </c>
      <c r="J73" s="214">
        <f t="shared" si="31"/>
        <v>8.405364789028448E-2</v>
      </c>
      <c r="K73" s="215">
        <f t="shared" si="32"/>
        <v>7.0576138244497266E-2</v>
      </c>
      <c r="L73" s="52">
        <f t="shared" si="27"/>
        <v>-7.7195826619138305E-2</v>
      </c>
      <c r="N73" s="40">
        <f t="shared" si="28"/>
        <v>4.5520353274157923</v>
      </c>
      <c r="O73" s="143">
        <f t="shared" si="28"/>
        <v>4.1197956027857545</v>
      </c>
      <c r="P73" s="52">
        <f t="shared" si="33"/>
        <v>-9.4955265840483249E-2</v>
      </c>
    </row>
    <row r="74" spans="1:16" ht="20.100000000000001" customHeight="1" x14ac:dyDescent="0.25">
      <c r="A74" s="38" t="s">
        <v>171</v>
      </c>
      <c r="B74" s="19">
        <v>3762.2300000000005</v>
      </c>
      <c r="C74" s="140">
        <v>1093.6000000000004</v>
      </c>
      <c r="D74" s="247">
        <f t="shared" si="29"/>
        <v>6.7060568461321426E-2</v>
      </c>
      <c r="E74" s="215">
        <f t="shared" si="30"/>
        <v>1.6540578033912724E-2</v>
      </c>
      <c r="F74" s="52">
        <f t="shared" si="26"/>
        <v>-0.70932133335814129</v>
      </c>
      <c r="H74" s="19">
        <v>1050.537</v>
      </c>
      <c r="I74" s="140">
        <v>487.91699999999992</v>
      </c>
      <c r="J74" s="214">
        <f t="shared" si="31"/>
        <v>5.7490741470915437E-2</v>
      </c>
      <c r="K74" s="215">
        <f t="shared" si="32"/>
        <v>2.4295412763635137E-2</v>
      </c>
      <c r="L74" s="52">
        <f t="shared" si="27"/>
        <v>-0.53555467346699837</v>
      </c>
      <c r="N74" s="40">
        <f t="shared" si="28"/>
        <v>2.7923252964332326</v>
      </c>
      <c r="O74" s="143">
        <f t="shared" si="28"/>
        <v>4.4615673006583743</v>
      </c>
      <c r="P74" s="52">
        <f t="shared" si="33"/>
        <v>0.59779639799035678</v>
      </c>
    </row>
    <row r="75" spans="1:16" ht="20.100000000000001" customHeight="1" x14ac:dyDescent="0.25">
      <c r="A75" s="38" t="s">
        <v>180</v>
      </c>
      <c r="B75" s="19">
        <v>1077.8200000000002</v>
      </c>
      <c r="C75" s="140">
        <v>1188.07</v>
      </c>
      <c r="D75" s="247">
        <f t="shared" si="29"/>
        <v>1.9211803079285814E-2</v>
      </c>
      <c r="E75" s="215">
        <f t="shared" si="30"/>
        <v>1.7969426247943197E-2</v>
      </c>
      <c r="F75" s="52">
        <f t="shared" si="26"/>
        <v>0.10228980720342892</v>
      </c>
      <c r="H75" s="19">
        <v>452.17999999999995</v>
      </c>
      <c r="I75" s="140">
        <v>443.66500000000002</v>
      </c>
      <c r="J75" s="214">
        <f t="shared" si="31"/>
        <v>2.4745595327264572E-2</v>
      </c>
      <c r="K75" s="215">
        <f t="shared" si="32"/>
        <v>2.209192199447485E-2</v>
      </c>
      <c r="L75" s="52">
        <f t="shared" si="27"/>
        <v>-1.8830996505816114E-2</v>
      </c>
      <c r="N75" s="40">
        <f t="shared" si="28"/>
        <v>4.1953201833330231</v>
      </c>
      <c r="O75" s="143">
        <f t="shared" si="28"/>
        <v>3.7343338355484108</v>
      </c>
      <c r="P75" s="52">
        <f t="shared" si="33"/>
        <v>-0.10988108836507829</v>
      </c>
    </row>
    <row r="76" spans="1:16" ht="20.100000000000001" customHeight="1" x14ac:dyDescent="0.25">
      <c r="A76" s="38" t="s">
        <v>178</v>
      </c>
      <c r="B76" s="19">
        <v>1962.43</v>
      </c>
      <c r="C76" s="140">
        <v>1684.94</v>
      </c>
      <c r="D76" s="247">
        <f t="shared" si="29"/>
        <v>3.4979698573864702E-2</v>
      </c>
      <c r="E76" s="215">
        <f t="shared" si="30"/>
        <v>2.5484529583449978E-2</v>
      </c>
      <c r="F76" s="52">
        <f t="shared" si="26"/>
        <v>-0.14140122195441365</v>
      </c>
      <c r="H76" s="19">
        <v>546.48900000000003</v>
      </c>
      <c r="I76" s="140">
        <v>442.51499999999999</v>
      </c>
      <c r="J76" s="214">
        <f t="shared" si="31"/>
        <v>2.9906664701670773E-2</v>
      </c>
      <c r="K76" s="215">
        <f t="shared" si="32"/>
        <v>2.2034658720848022E-2</v>
      </c>
      <c r="L76" s="52">
        <f t="shared" si="27"/>
        <v>-0.19025817537041009</v>
      </c>
      <c r="N76" s="40">
        <f t="shared" si="28"/>
        <v>2.7847566537405157</v>
      </c>
      <c r="O76" s="143">
        <f t="shared" si="28"/>
        <v>2.6262952983489023</v>
      </c>
      <c r="P76" s="52">
        <f t="shared" si="33"/>
        <v>-5.6903124795039596E-2</v>
      </c>
    </row>
    <row r="77" spans="1:16" ht="20.100000000000001" customHeight="1" x14ac:dyDescent="0.25">
      <c r="A77" s="38" t="s">
        <v>182</v>
      </c>
      <c r="B77" s="19">
        <v>454.42999999999995</v>
      </c>
      <c r="C77" s="140">
        <v>516.63</v>
      </c>
      <c r="D77" s="247">
        <f t="shared" si="29"/>
        <v>8.1000720652055526E-3</v>
      </c>
      <c r="E77" s="215">
        <f t="shared" si="30"/>
        <v>7.8139711317303656E-3</v>
      </c>
      <c r="F77" s="52">
        <f t="shared" si="26"/>
        <v>0.13687476619061253</v>
      </c>
      <c r="H77" s="19">
        <v>161.48699999999999</v>
      </c>
      <c r="I77" s="140">
        <v>425.20599999999996</v>
      </c>
      <c r="J77" s="214">
        <f t="shared" si="31"/>
        <v>8.837392084156695E-3</v>
      </c>
      <c r="K77" s="215">
        <f t="shared" si="32"/>
        <v>2.1172771761537808E-2</v>
      </c>
      <c r="L77" s="52">
        <f t="shared" si="27"/>
        <v>1.6330664387845457</v>
      </c>
      <c r="N77" s="40">
        <f t="shared" si="28"/>
        <v>3.5536166186211298</v>
      </c>
      <c r="O77" s="143">
        <f t="shared" si="28"/>
        <v>8.2303776397034625</v>
      </c>
      <c r="P77" s="52">
        <f t="shared" si="33"/>
        <v>1.3160567171415933</v>
      </c>
    </row>
    <row r="78" spans="1:16" ht="20.100000000000001" customHeight="1" x14ac:dyDescent="0.25">
      <c r="A78" s="38" t="s">
        <v>173</v>
      </c>
      <c r="B78" s="19">
        <v>174.47</v>
      </c>
      <c r="C78" s="140">
        <v>209.78</v>
      </c>
      <c r="D78" s="247">
        <f t="shared" si="29"/>
        <v>3.1098729688101867E-3</v>
      </c>
      <c r="E78" s="215">
        <f t="shared" si="30"/>
        <v>3.1728991038352324E-3</v>
      </c>
      <c r="F78" s="52">
        <f t="shared" si="26"/>
        <v>0.20238436407405286</v>
      </c>
      <c r="H78" s="19">
        <v>333.916</v>
      </c>
      <c r="I78" s="140">
        <v>362.065</v>
      </c>
      <c r="J78" s="214">
        <f t="shared" si="31"/>
        <v>1.8273586203058245E-2</v>
      </c>
      <c r="K78" s="215">
        <f t="shared" si="32"/>
        <v>1.8028719274519146E-2</v>
      </c>
      <c r="L78" s="52">
        <f t="shared" si="27"/>
        <v>8.4299644221900116E-2</v>
      </c>
      <c r="N78" s="40">
        <f t="shared" si="28"/>
        <v>19.138877744024761</v>
      </c>
      <c r="O78" s="143">
        <f t="shared" si="28"/>
        <v>17.259271617885403</v>
      </c>
      <c r="P78" s="52">
        <f t="shared" si="33"/>
        <v>-9.820879527412095E-2</v>
      </c>
    </row>
    <row r="79" spans="1:16" ht="20.100000000000001" customHeight="1" x14ac:dyDescent="0.25">
      <c r="A79" s="38" t="s">
        <v>198</v>
      </c>
      <c r="B79" s="19">
        <v>277.14999999999998</v>
      </c>
      <c r="C79" s="140">
        <v>642.17999999999995</v>
      </c>
      <c r="D79" s="247">
        <f t="shared" si="29"/>
        <v>4.9401117286968716E-3</v>
      </c>
      <c r="E79" s="215">
        <f t="shared" si="30"/>
        <v>9.7129008794971366E-3</v>
      </c>
      <c r="F79" s="52">
        <f t="shared" si="26"/>
        <v>1.3170846112213603</v>
      </c>
      <c r="H79" s="19">
        <v>104.81</v>
      </c>
      <c r="I79" s="140">
        <v>187.20300000000003</v>
      </c>
      <c r="J79" s="214">
        <f t="shared" si="31"/>
        <v>5.7357376404321286E-3</v>
      </c>
      <c r="K79" s="215">
        <f t="shared" si="32"/>
        <v>9.321614445880734E-3</v>
      </c>
      <c r="L79" s="52">
        <f t="shared" si="27"/>
        <v>0.78611773685717035</v>
      </c>
      <c r="N79" s="40">
        <f t="shared" si="28"/>
        <v>3.7817066570449223</v>
      </c>
      <c r="O79" s="143">
        <f t="shared" si="28"/>
        <v>2.9151172568438759</v>
      </c>
      <c r="P79" s="52">
        <f t="shared" si="33"/>
        <v>-0.22915299328854113</v>
      </c>
    </row>
    <row r="80" spans="1:16" ht="20.100000000000001" customHeight="1" x14ac:dyDescent="0.25">
      <c r="A80" s="38" t="s">
        <v>199</v>
      </c>
      <c r="B80" s="19">
        <v>20.03</v>
      </c>
      <c r="C80" s="140">
        <v>834.7600000000001</v>
      </c>
      <c r="D80" s="247">
        <f t="shared" si="29"/>
        <v>3.57028460854405E-4</v>
      </c>
      <c r="E80" s="215">
        <f t="shared" si="30"/>
        <v>1.2625651901599288E-2</v>
      </c>
      <c r="F80" s="52">
        <f t="shared" si="26"/>
        <v>40.675486769845236</v>
      </c>
      <c r="H80" s="19">
        <v>7.5449999999999999</v>
      </c>
      <c r="I80" s="140">
        <v>179.13299999999998</v>
      </c>
      <c r="J80" s="214">
        <f t="shared" si="31"/>
        <v>4.129008729802539E-4</v>
      </c>
      <c r="K80" s="215">
        <f t="shared" si="32"/>
        <v>8.9197756474733471E-3</v>
      </c>
      <c r="L80" s="52">
        <f t="shared" si="27"/>
        <v>22.741948310139165</v>
      </c>
      <c r="N80" s="40">
        <f t="shared" si="28"/>
        <v>3.7668497254118822</v>
      </c>
      <c r="O80" s="143">
        <f t="shared" si="28"/>
        <v>2.1459221812257407</v>
      </c>
      <c r="P80" s="52">
        <f t="shared" si="33"/>
        <v>-0.43031383313516786</v>
      </c>
    </row>
    <row r="81" spans="1:16" ht="20.100000000000001" customHeight="1" x14ac:dyDescent="0.25">
      <c r="A81" s="38" t="s">
        <v>197</v>
      </c>
      <c r="B81" s="19">
        <v>492.49</v>
      </c>
      <c r="C81" s="140">
        <v>656.19999999999993</v>
      </c>
      <c r="D81" s="247">
        <f t="shared" si="29"/>
        <v>8.7784796148869648E-3</v>
      </c>
      <c r="E81" s="215">
        <f t="shared" si="30"/>
        <v>9.9249518158865437E-3</v>
      </c>
      <c r="F81" s="52">
        <f t="shared" si="26"/>
        <v>0.33241284086986522</v>
      </c>
      <c r="H81" s="19">
        <v>120.48099999999999</v>
      </c>
      <c r="I81" s="140">
        <v>163.21700000000001</v>
      </c>
      <c r="J81" s="214">
        <f t="shared" si="31"/>
        <v>6.5933346689905853E-3</v>
      </c>
      <c r="K81" s="215">
        <f t="shared" si="32"/>
        <v>8.1272519404780672E-3</v>
      </c>
      <c r="L81" s="52">
        <f t="shared" si="27"/>
        <v>0.35471153127879101</v>
      </c>
      <c r="N81" s="40">
        <f t="shared" si="28"/>
        <v>2.4463643931856485</v>
      </c>
      <c r="O81" s="143">
        <f t="shared" si="28"/>
        <v>2.4873056994818659</v>
      </c>
      <c r="P81" s="52">
        <f t="shared" si="33"/>
        <v>1.6735571532294807E-2</v>
      </c>
    </row>
    <row r="82" spans="1:16" ht="20.100000000000001" customHeight="1" x14ac:dyDescent="0.25">
      <c r="A82" s="38" t="s">
        <v>195</v>
      </c>
      <c r="B82" s="19">
        <v>511.34999999999997</v>
      </c>
      <c r="C82" s="140">
        <v>561.44000000000005</v>
      </c>
      <c r="D82" s="247">
        <f t="shared" si="29"/>
        <v>9.1146531931053411E-3</v>
      </c>
      <c r="E82" s="215">
        <f t="shared" si="30"/>
        <v>8.4917173841989376E-3</v>
      </c>
      <c r="F82" s="52">
        <f t="shared" si="26"/>
        <v>9.795638994817657E-2</v>
      </c>
      <c r="H82" s="19">
        <v>137.017</v>
      </c>
      <c r="I82" s="140">
        <v>132.08000000000001</v>
      </c>
      <c r="J82" s="214">
        <f t="shared" si="31"/>
        <v>7.498268908301583E-3</v>
      </c>
      <c r="K82" s="215">
        <f t="shared" si="32"/>
        <v>6.576811461418499E-3</v>
      </c>
      <c r="L82" s="52">
        <f t="shared" si="27"/>
        <v>-3.6032025223147371E-2</v>
      </c>
      <c r="N82" s="40">
        <f t="shared" si="28"/>
        <v>2.6795150092891369</v>
      </c>
      <c r="O82" s="143">
        <f t="shared" si="28"/>
        <v>2.3525220860644058</v>
      </c>
      <c r="P82" s="52">
        <f t="shared" si="33"/>
        <v>-0.12203436894032581</v>
      </c>
    </row>
    <row r="83" spans="1:16" ht="20.100000000000001" customHeight="1" x14ac:dyDescent="0.25">
      <c r="A83" s="38" t="s">
        <v>203</v>
      </c>
      <c r="B83" s="19">
        <v>393.94000000000005</v>
      </c>
      <c r="C83" s="140">
        <v>488.31</v>
      </c>
      <c r="D83" s="247">
        <f t="shared" si="29"/>
        <v>7.0218568082368602E-3</v>
      </c>
      <c r="E83" s="215">
        <f t="shared" si="30"/>
        <v>7.385634290179151E-3</v>
      </c>
      <c r="F83" s="52">
        <f t="shared" si="26"/>
        <v>0.23955424683962009</v>
      </c>
      <c r="H83" s="19">
        <v>117.901</v>
      </c>
      <c r="I83" s="140">
        <v>109.664</v>
      </c>
      <c r="J83" s="214">
        <f t="shared" si="31"/>
        <v>6.4521439132200018E-3</v>
      </c>
      <c r="K83" s="215">
        <f t="shared" si="32"/>
        <v>5.4606257730541955E-3</v>
      </c>
      <c r="L83" s="52">
        <f t="shared" si="27"/>
        <v>-6.9863699205265389E-2</v>
      </c>
      <c r="N83" s="40">
        <f t="shared" si="28"/>
        <v>2.9928669340508702</v>
      </c>
      <c r="O83" s="143">
        <f t="shared" si="28"/>
        <v>2.2457864880915812</v>
      </c>
      <c r="P83" s="52">
        <f t="shared" si="33"/>
        <v>-0.24962033475645021</v>
      </c>
    </row>
    <row r="84" spans="1:16" ht="20.100000000000001" customHeight="1" x14ac:dyDescent="0.25">
      <c r="A84" s="38" t="s">
        <v>201</v>
      </c>
      <c r="B84" s="19"/>
      <c r="C84" s="140">
        <v>47.70000000000001</v>
      </c>
      <c r="D84" s="247">
        <f t="shared" si="29"/>
        <v>0</v>
      </c>
      <c r="E84" s="215">
        <f t="shared" si="30"/>
        <v>7.2145718015511782E-4</v>
      </c>
      <c r="F84" s="52"/>
      <c r="H84" s="19"/>
      <c r="I84" s="140">
        <v>92.925999999999988</v>
      </c>
      <c r="J84" s="214">
        <f t="shared" si="31"/>
        <v>0</v>
      </c>
      <c r="K84" s="215">
        <f t="shared" si="32"/>
        <v>4.6271712739534773E-3</v>
      </c>
      <c r="L84" s="52"/>
      <c r="N84" s="40"/>
      <c r="O84" s="143">
        <f t="shared" si="28"/>
        <v>19.481341719077562</v>
      </c>
      <c r="P84" s="52"/>
    </row>
    <row r="85" spans="1:16" ht="20.100000000000001" customHeight="1" x14ac:dyDescent="0.25">
      <c r="A85" s="38" t="s">
        <v>194</v>
      </c>
      <c r="B85" s="19">
        <v>818.42000000000007</v>
      </c>
      <c r="C85" s="140">
        <v>300.8</v>
      </c>
      <c r="D85" s="247">
        <f t="shared" si="29"/>
        <v>1.4588079527332109E-2</v>
      </c>
      <c r="E85" s="215">
        <f t="shared" si="30"/>
        <v>4.5495664526343689E-3</v>
      </c>
      <c r="F85" s="52">
        <f t="shared" si="26"/>
        <v>-0.63246254979106087</v>
      </c>
      <c r="H85" s="19">
        <v>227.84399999999999</v>
      </c>
      <c r="I85" s="140">
        <v>84.352999999999994</v>
      </c>
      <c r="J85" s="214">
        <f t="shared" si="31"/>
        <v>1.2468785487516629E-2</v>
      </c>
      <c r="K85" s="215">
        <f t="shared" si="32"/>
        <v>4.2002860176032298E-3</v>
      </c>
      <c r="L85" s="52">
        <f t="shared" si="27"/>
        <v>-0.62977739154860335</v>
      </c>
      <c r="N85" s="40">
        <f t="shared" si="28"/>
        <v>2.7839495613499174</v>
      </c>
      <c r="O85" s="143">
        <f t="shared" si="28"/>
        <v>2.804288563829787</v>
      </c>
      <c r="P85" s="52">
        <f t="shared" si="33"/>
        <v>7.3058085398671124E-3</v>
      </c>
    </row>
    <row r="86" spans="1:16" ht="20.100000000000001" customHeight="1" x14ac:dyDescent="0.25">
      <c r="A86" s="38" t="s">
        <v>196</v>
      </c>
      <c r="B86" s="19">
        <v>188.69000000000005</v>
      </c>
      <c r="C86" s="140">
        <v>301.04999999999995</v>
      </c>
      <c r="D86" s="247">
        <f t="shared" si="29"/>
        <v>3.3633400039249973E-3</v>
      </c>
      <c r="E86" s="215">
        <f t="shared" si="30"/>
        <v>4.5533476747525812E-3</v>
      </c>
      <c r="F86" s="52">
        <f t="shared" si="26"/>
        <v>0.59547405797869446</v>
      </c>
      <c r="H86" s="19">
        <v>34.694000000000003</v>
      </c>
      <c r="I86" s="140">
        <v>71.688999999999993</v>
      </c>
      <c r="J86" s="214">
        <f t="shared" si="31"/>
        <v>1.8986325894204015E-3</v>
      </c>
      <c r="K86" s="215">
        <f t="shared" si="32"/>
        <v>3.5696928895944174E-3</v>
      </c>
      <c r="L86" s="52">
        <f t="shared" si="27"/>
        <v>1.0663227070963275</v>
      </c>
      <c r="N86" s="40">
        <f t="shared" si="28"/>
        <v>1.8386771953998617</v>
      </c>
      <c r="O86" s="143">
        <f t="shared" si="28"/>
        <v>2.3812987875768146</v>
      </c>
      <c r="P86" s="52">
        <f t="shared" si="33"/>
        <v>0.29511520213255682</v>
      </c>
    </row>
    <row r="87" spans="1:16" ht="20.100000000000001" customHeight="1" x14ac:dyDescent="0.25">
      <c r="A87" s="38" t="s">
        <v>183</v>
      </c>
      <c r="B87" s="19">
        <v>427.36</v>
      </c>
      <c r="C87" s="140">
        <v>165.46</v>
      </c>
      <c r="D87" s="247">
        <f t="shared" si="29"/>
        <v>7.6175578148147041E-3</v>
      </c>
      <c r="E87" s="215">
        <f t="shared" si="30"/>
        <v>2.5025640467183602E-3</v>
      </c>
      <c r="F87" s="52">
        <f t="shared" si="26"/>
        <v>-0.6128322725570946</v>
      </c>
      <c r="H87" s="19">
        <v>157.46100000000001</v>
      </c>
      <c r="I87" s="140">
        <v>64.295000000000002</v>
      </c>
      <c r="J87" s="214">
        <f t="shared" si="31"/>
        <v>8.6170688350356208E-3</v>
      </c>
      <c r="K87" s="215">
        <f t="shared" si="32"/>
        <v>3.2015149372494121E-3</v>
      </c>
      <c r="L87" s="52">
        <f t="shared" si="27"/>
        <v>-0.5916766691434705</v>
      </c>
      <c r="N87" s="40">
        <f t="shared" si="28"/>
        <v>3.6845048670909772</v>
      </c>
      <c r="O87" s="143">
        <f t="shared" si="28"/>
        <v>3.8858334340626133</v>
      </c>
      <c r="P87" s="52">
        <f t="shared" si="33"/>
        <v>5.4641959838308135E-2</v>
      </c>
    </row>
    <row r="88" spans="1:16" ht="20.100000000000001" customHeight="1" x14ac:dyDescent="0.25">
      <c r="A88" s="38" t="s">
        <v>202</v>
      </c>
      <c r="B88" s="19">
        <v>561.49</v>
      </c>
      <c r="C88" s="140">
        <v>812.72</v>
      </c>
      <c r="D88" s="247">
        <f t="shared" si="29"/>
        <v>1.0008382949832244E-2</v>
      </c>
      <c r="E88" s="215">
        <f t="shared" si="30"/>
        <v>1.2292299359657593E-2</v>
      </c>
      <c r="F88" s="52">
        <f t="shared" ref="F88:F94" si="34">(C88-B88)/B88</f>
        <v>0.44743450462163176</v>
      </c>
      <c r="H88" s="19">
        <v>127.952</v>
      </c>
      <c r="I88" s="140">
        <v>57.730000000000004</v>
      </c>
      <c r="J88" s="214">
        <f t="shared" si="31"/>
        <v>7.002185884634784E-3</v>
      </c>
      <c r="K88" s="215">
        <f t="shared" si="32"/>
        <v>2.8746163360667014E-3</v>
      </c>
      <c r="L88" s="52">
        <f t="shared" ref="L88:L95" si="35">(I88-H88)/H88</f>
        <v>-0.5488151806927597</v>
      </c>
      <c r="N88" s="40">
        <f t="shared" si="28"/>
        <v>2.2787939233111896</v>
      </c>
      <c r="O88" s="143">
        <f t="shared" si="28"/>
        <v>0.71033074121468653</v>
      </c>
      <c r="P88" s="52">
        <f t="shared" si="33"/>
        <v>-0.68828653879217649</v>
      </c>
    </row>
    <row r="89" spans="1:16" ht="20.100000000000001" customHeight="1" x14ac:dyDescent="0.25">
      <c r="A89" s="38" t="s">
        <v>206</v>
      </c>
      <c r="B89" s="19">
        <v>178.87</v>
      </c>
      <c r="C89" s="140">
        <v>262.45</v>
      </c>
      <c r="D89" s="247">
        <f t="shared" si="29"/>
        <v>3.1883015872704651E-3</v>
      </c>
      <c r="E89" s="215">
        <f t="shared" si="30"/>
        <v>3.969526979700432E-3</v>
      </c>
      <c r="F89" s="52">
        <f t="shared" si="34"/>
        <v>0.46726673002739411</v>
      </c>
      <c r="H89" s="19">
        <v>29.288000000000004</v>
      </c>
      <c r="I89" s="140">
        <v>53.190999999999995</v>
      </c>
      <c r="J89" s="214">
        <f t="shared" si="31"/>
        <v>1.6027887034918062E-3</v>
      </c>
      <c r="K89" s="215">
        <f t="shared" si="32"/>
        <v>2.6486006847691651E-3</v>
      </c>
      <c r="L89" s="52">
        <f t="shared" si="35"/>
        <v>0.81613630155695127</v>
      </c>
      <c r="N89" s="40">
        <f t="shared" si="28"/>
        <v>1.6373902834460783</v>
      </c>
      <c r="O89" s="143">
        <f t="shared" si="28"/>
        <v>2.0267098494951421</v>
      </c>
      <c r="P89" s="52">
        <f t="shared" si="33"/>
        <v>0.23776833781479118</v>
      </c>
    </row>
    <row r="90" spans="1:16" ht="20.100000000000001" customHeight="1" x14ac:dyDescent="0.25">
      <c r="A90" s="38" t="s">
        <v>208</v>
      </c>
      <c r="B90" s="19">
        <v>46.3</v>
      </c>
      <c r="C90" s="140">
        <v>106.11</v>
      </c>
      <c r="D90" s="247">
        <f t="shared" si="29"/>
        <v>8.2528296243429599E-4</v>
      </c>
      <c r="E90" s="215">
        <f t="shared" si="30"/>
        <v>1.6049019158544976E-3</v>
      </c>
      <c r="F90" s="52">
        <f t="shared" si="34"/>
        <v>1.2917926565874731</v>
      </c>
      <c r="H90" s="19">
        <v>19.222000000000001</v>
      </c>
      <c r="I90" s="140">
        <v>48.881</v>
      </c>
      <c r="J90" s="214">
        <f t="shared" si="31"/>
        <v>1.0519258555899856E-3</v>
      </c>
      <c r="K90" s="215">
        <f t="shared" si="32"/>
        <v>2.4339878940460146E-3</v>
      </c>
      <c r="L90" s="52">
        <f t="shared" si="35"/>
        <v>1.5429715950473415</v>
      </c>
      <c r="N90" s="40">
        <f t="shared" ref="N90:N91" si="36">(H90/B90)*10</f>
        <v>4.151619870410368</v>
      </c>
      <c r="O90" s="143">
        <f t="shared" ref="O90:O91" si="37">(I90/C90)*10</f>
        <v>4.606634624446329</v>
      </c>
      <c r="P90" s="52">
        <f t="shared" ref="P90:P91" si="38">(O90-N90)/N90</f>
        <v>0.10959932947593899</v>
      </c>
    </row>
    <row r="91" spans="1:16" ht="20.100000000000001" customHeight="1" x14ac:dyDescent="0.25">
      <c r="A91" s="38" t="s">
        <v>200</v>
      </c>
      <c r="B91" s="19">
        <v>27.04</v>
      </c>
      <c r="C91" s="140">
        <v>172.96</v>
      </c>
      <c r="D91" s="247">
        <f t="shared" si="29"/>
        <v>4.8197950981043985E-4</v>
      </c>
      <c r="E91" s="215">
        <f t="shared" si="30"/>
        <v>2.6160007102647622E-3</v>
      </c>
      <c r="F91" s="52">
        <f t="shared" si="34"/>
        <v>5.3964497041420127</v>
      </c>
      <c r="H91" s="19">
        <v>18.898999999999997</v>
      </c>
      <c r="I91" s="140">
        <v>48.715999999999994</v>
      </c>
      <c r="J91" s="214">
        <f t="shared" si="31"/>
        <v>1.0342496485690944E-3</v>
      </c>
      <c r="K91" s="215">
        <f t="shared" si="32"/>
        <v>2.4257718591343394E-3</v>
      </c>
      <c r="L91" s="52">
        <f t="shared" si="35"/>
        <v>1.5777025239430658</v>
      </c>
      <c r="N91" s="40">
        <f t="shared" si="36"/>
        <v>6.9892751479289936</v>
      </c>
      <c r="O91" s="143">
        <f t="shared" si="37"/>
        <v>2.8166049953746524</v>
      </c>
      <c r="P91" s="52">
        <f t="shared" si="38"/>
        <v>-0.5970104287267548</v>
      </c>
    </row>
    <row r="92" spans="1:16" ht="20.100000000000001" customHeight="1" x14ac:dyDescent="0.25">
      <c r="A92" s="38" t="s">
        <v>210</v>
      </c>
      <c r="B92" s="19">
        <v>8.1</v>
      </c>
      <c r="C92" s="140">
        <v>68.37</v>
      </c>
      <c r="D92" s="247">
        <f t="shared" si="29"/>
        <v>1.4437995671096756E-4</v>
      </c>
      <c r="E92" s="215">
        <f t="shared" si="30"/>
        <v>1.0340886248890019E-3</v>
      </c>
      <c r="F92" s="52">
        <f t="shared" si="34"/>
        <v>7.4407407407407415</v>
      </c>
      <c r="H92" s="19">
        <v>3.1669999999999998</v>
      </c>
      <c r="I92" s="140">
        <v>36.143000000000001</v>
      </c>
      <c r="J92" s="214">
        <f t="shared" si="31"/>
        <v>1.7331438896334844E-4</v>
      </c>
      <c r="K92" s="215">
        <f t="shared" si="32"/>
        <v>1.7997099988646941E-3</v>
      </c>
      <c r="L92" s="52">
        <f t="shared" si="35"/>
        <v>10.412377644458479</v>
      </c>
      <c r="N92" s="40">
        <f t="shared" si="28"/>
        <v>3.9098765432098763</v>
      </c>
      <c r="O92" s="143">
        <f t="shared" si="28"/>
        <v>5.286382916483837</v>
      </c>
      <c r="P92" s="52">
        <f t="shared" ref="P92:P93" si="39">(O92-N92)/N92</f>
        <v>0.352058781923558</v>
      </c>
    </row>
    <row r="93" spans="1:16" ht="20.100000000000001" customHeight="1" x14ac:dyDescent="0.25">
      <c r="A93" s="38" t="s">
        <v>211</v>
      </c>
      <c r="B93" s="19">
        <v>11.93</v>
      </c>
      <c r="C93" s="140">
        <v>146.34</v>
      </c>
      <c r="D93" s="247">
        <f t="shared" si="29"/>
        <v>2.1264850414343741E-4</v>
      </c>
      <c r="E93" s="215">
        <f t="shared" si="30"/>
        <v>2.2133761791173988E-3</v>
      </c>
      <c r="F93" s="52">
        <f t="shared" si="34"/>
        <v>11.266554903604359</v>
      </c>
      <c r="H93" s="19">
        <v>4.7850000000000001</v>
      </c>
      <c r="I93" s="140">
        <v>30.53</v>
      </c>
      <c r="J93" s="214">
        <f t="shared" si="31"/>
        <v>2.618595993652107E-4</v>
      </c>
      <c r="K93" s="215">
        <f t="shared" si="32"/>
        <v>1.5202154294147998E-3</v>
      </c>
      <c r="L93" s="52">
        <f t="shared" si="35"/>
        <v>5.3803552769070011</v>
      </c>
      <c r="N93" s="40">
        <f t="shared" si="28"/>
        <v>4.0108968985750213</v>
      </c>
      <c r="O93" s="143">
        <f t="shared" si="28"/>
        <v>2.086237529041957</v>
      </c>
      <c r="P93" s="52">
        <f t="shared" si="39"/>
        <v>-0.47985760247710457</v>
      </c>
    </row>
    <row r="94" spans="1:16" ht="20.100000000000001" customHeight="1" x14ac:dyDescent="0.25">
      <c r="A94" s="38" t="s">
        <v>212</v>
      </c>
      <c r="B94" s="19">
        <v>487.15999999999997</v>
      </c>
      <c r="C94" s="140">
        <v>84.35</v>
      </c>
      <c r="D94" s="247">
        <f t="shared" si="29"/>
        <v>8.6834740384339453E-3</v>
      </c>
      <c r="E94" s="215">
        <f t="shared" si="30"/>
        <v>1.2757843426852028E-3</v>
      </c>
      <c r="F94" s="52">
        <f t="shared" si="34"/>
        <v>-0.82685360045980782</v>
      </c>
      <c r="H94" s="19">
        <v>153.119</v>
      </c>
      <c r="I94" s="140">
        <v>29.166000000000004</v>
      </c>
      <c r="J94" s="214">
        <f t="shared" si="31"/>
        <v>8.3794524545876062E-3</v>
      </c>
      <c r="K94" s="215">
        <f t="shared" si="32"/>
        <v>1.4522962074782855E-3</v>
      </c>
      <c r="L94" s="52">
        <f t="shared" si="35"/>
        <v>-0.80952069958659612</v>
      </c>
      <c r="N94" s="40">
        <f t="shared" ref="N94" si="40">(H94/B94)*10</f>
        <v>3.1430946711552679</v>
      </c>
      <c r="O94" s="143">
        <f t="shared" ref="O94" si="41">(I94/C94)*10</f>
        <v>3.4577356253704812</v>
      </c>
      <c r="P94" s="52">
        <f t="shared" ref="P94" si="42">(O94-N94)/N94</f>
        <v>0.10010546519731926</v>
      </c>
    </row>
    <row r="95" spans="1:16" ht="20.100000000000001" customHeight="1" thickBot="1" x14ac:dyDescent="0.3">
      <c r="A95" s="8" t="s">
        <v>17</v>
      </c>
      <c r="B95" s="19">
        <f>B96-SUM(B68:B94)</f>
        <v>2169.2199999999793</v>
      </c>
      <c r="C95" s="140">
        <f>C96-SUM(C68:C94)</f>
        <v>779.73000000001775</v>
      </c>
      <c r="D95" s="247">
        <f t="shared" si="29"/>
        <v>3.866566539463729E-2</v>
      </c>
      <c r="E95" s="215">
        <f t="shared" si="30"/>
        <v>1.1793329288938422E-2</v>
      </c>
      <c r="F95" s="52">
        <f>(C95-B95)/B95</f>
        <v>-0.64054821548758301</v>
      </c>
      <c r="H95" s="19">
        <f>H96-SUM(H68:H94)</f>
        <v>671.5470000000023</v>
      </c>
      <c r="I95" s="140">
        <f>I96-SUM(I68:I94)</f>
        <v>272.88899999999194</v>
      </c>
      <c r="J95" s="214">
        <f t="shared" si="31"/>
        <v>3.6750476149406429E-2</v>
      </c>
      <c r="K95" s="215">
        <f t="shared" si="32"/>
        <v>1.35882760667397E-2</v>
      </c>
      <c r="L95" s="52">
        <f t="shared" si="35"/>
        <v>-0.59364124923498873</v>
      </c>
      <c r="N95" s="40">
        <f t="shared" si="28"/>
        <v>3.0957994117701695</v>
      </c>
      <c r="O95" s="143">
        <f t="shared" si="28"/>
        <v>3.4997883882880703</v>
      </c>
      <c r="P95" s="52">
        <f>(O95-N95)/N95</f>
        <v>0.13049585027438873</v>
      </c>
    </row>
    <row r="96" spans="1:16" ht="26.25" customHeight="1" thickBot="1" x14ac:dyDescent="0.3">
      <c r="A96" s="12" t="s">
        <v>18</v>
      </c>
      <c r="B96" s="17">
        <v>56101.969999999994</v>
      </c>
      <c r="C96" s="145">
        <v>66116.190000000017</v>
      </c>
      <c r="D96" s="243">
        <f>SUM(D68:D95)</f>
        <v>1</v>
      </c>
      <c r="E96" s="244">
        <f>SUM(E68:E95)</f>
        <v>0.99999999999999978</v>
      </c>
      <c r="F96" s="57">
        <f>(C96-B96)/B96</f>
        <v>0.1785003271721122</v>
      </c>
      <c r="G96" s="1"/>
      <c r="H96" s="17">
        <v>18273.151000000002</v>
      </c>
      <c r="I96" s="145">
        <v>20082.679999999993</v>
      </c>
      <c r="J96" s="255">
        <f t="shared" si="31"/>
        <v>1</v>
      </c>
      <c r="K96" s="244">
        <f t="shared" si="32"/>
        <v>1</v>
      </c>
      <c r="L96" s="57">
        <f>(I96-H96)/H96</f>
        <v>9.9026653914258744E-2</v>
      </c>
      <c r="M96" s="1"/>
      <c r="N96" s="37">
        <f t="shared" si="28"/>
        <v>3.2571317905592267</v>
      </c>
      <c r="O96" s="150">
        <f t="shared" si="28"/>
        <v>3.0374829523600781</v>
      </c>
      <c r="P96" s="57">
        <f>(O96-N96)/N96</f>
        <v>-6.7436275939401408E-2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R10" sqref="R10:S10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117</v>
      </c>
      <c r="B1" s="4"/>
    </row>
    <row r="3" spans="1:19" ht="15.75" thickBot="1" x14ac:dyDescent="0.3"/>
    <row r="4" spans="1:19" x14ac:dyDescent="0.25">
      <c r="A4" s="345" t="s">
        <v>16</v>
      </c>
      <c r="B4" s="338"/>
      <c r="C4" s="338"/>
      <c r="D4" s="338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104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9"/>
      <c r="C5" s="339"/>
      <c r="D5" s="339"/>
      <c r="E5" s="363" t="s">
        <v>56</v>
      </c>
      <c r="F5" s="364"/>
      <c r="G5" s="365" t="str">
        <f>E5</f>
        <v>jan</v>
      </c>
      <c r="H5" s="365"/>
      <c r="I5" s="131" t="s">
        <v>158</v>
      </c>
      <c r="K5" s="366" t="str">
        <f>E5</f>
        <v>jan</v>
      </c>
      <c r="L5" s="365"/>
      <c r="M5" s="367" t="str">
        <f>E5</f>
        <v>jan</v>
      </c>
      <c r="N5" s="355"/>
      <c r="O5" s="131" t="str">
        <f>I5</f>
        <v>2024/2023</v>
      </c>
      <c r="Q5" s="366" t="str">
        <f>E5</f>
        <v>jan</v>
      </c>
      <c r="R5" s="364"/>
      <c r="S5" s="131" t="str">
        <f>O5</f>
        <v>2024/2023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19849.280000000002</v>
      </c>
      <c r="F7" s="145">
        <v>17606.25</v>
      </c>
      <c r="G7" s="243">
        <f>E7/E15</f>
        <v>0.44302957513819791</v>
      </c>
      <c r="H7" s="244">
        <f>F7/F15</f>
        <v>0.34282264466604478</v>
      </c>
      <c r="I7" s="164">
        <f t="shared" ref="I7:I18" si="0">(F7-E7)/E7</f>
        <v>-0.11300309129600682</v>
      </c>
      <c r="J7" s="1"/>
      <c r="K7" s="17">
        <v>5711.0339999999997</v>
      </c>
      <c r="L7" s="145">
        <v>5591.4649999999992</v>
      </c>
      <c r="M7" s="243">
        <f>K7/K15</f>
        <v>0.37016794674487485</v>
      </c>
      <c r="N7" s="244">
        <f>L7/L15</f>
        <v>0.32923950703325106</v>
      </c>
      <c r="O7" s="164">
        <f t="shared" ref="O7:O18" si="1">(L7-K7)/K7</f>
        <v>-2.0936488909013749E-2</v>
      </c>
      <c r="P7" s="1"/>
      <c r="Q7" s="187">
        <f t="shared" ref="Q7:Q18" si="2">(K7/E7)*10</f>
        <v>2.8771995760047715</v>
      </c>
      <c r="R7" s="188">
        <f t="shared" ref="R7:R18" si="3">(L7/F7)*10</f>
        <v>3.1758409655662048</v>
      </c>
      <c r="S7" s="55">
        <f>(R7-Q7)/Q7</f>
        <v>0.10379585484859602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18513.240000000005</v>
      </c>
      <c r="F8" s="181">
        <v>17315.329999999998</v>
      </c>
      <c r="G8" s="245">
        <f>E8/E7</f>
        <v>0.93269075754888853</v>
      </c>
      <c r="H8" s="246">
        <f>F8/F7</f>
        <v>0.9834763223287184</v>
      </c>
      <c r="I8" s="206">
        <f t="shared" si="0"/>
        <v>-6.4705583679572395E-2</v>
      </c>
      <c r="K8" s="180">
        <v>5477.7349999999997</v>
      </c>
      <c r="L8" s="181">
        <v>5515.6339999999991</v>
      </c>
      <c r="M8" s="250">
        <f>K8/K7</f>
        <v>0.9591494289825625</v>
      </c>
      <c r="N8" s="246">
        <f>L8/L7</f>
        <v>0.98643808018113321</v>
      </c>
      <c r="O8" s="207">
        <f t="shared" si="1"/>
        <v>6.918735572275664E-3</v>
      </c>
      <c r="Q8" s="189">
        <f t="shared" si="2"/>
        <v>2.9588202821332183</v>
      </c>
      <c r="R8" s="190">
        <f t="shared" si="3"/>
        <v>3.1854050716908078</v>
      </c>
      <c r="S8" s="182">
        <f t="shared" ref="S8:S18" si="4">(R8-Q8)/Q8</f>
        <v>7.6579436380714808E-2</v>
      </c>
    </row>
    <row r="9" spans="1:19" ht="24" customHeight="1" x14ac:dyDescent="0.25">
      <c r="A9" s="8"/>
      <c r="B9" t="s">
        <v>37</v>
      </c>
      <c r="E9" s="19">
        <v>1330.53</v>
      </c>
      <c r="F9" s="140">
        <v>290.92000000000007</v>
      </c>
      <c r="G9" s="247">
        <f>E9/E7</f>
        <v>6.7031650518305938E-2</v>
      </c>
      <c r="H9" s="215">
        <f>F9/F7</f>
        <v>1.652367767128151E-2</v>
      </c>
      <c r="I9" s="182">
        <f t="shared" si="0"/>
        <v>-0.78135028898258585</v>
      </c>
      <c r="K9" s="19">
        <v>221.46800000000002</v>
      </c>
      <c r="L9" s="140">
        <v>75.830999999999989</v>
      </c>
      <c r="M9" s="247">
        <f>K9/K7</f>
        <v>3.8778967171268816E-2</v>
      </c>
      <c r="N9" s="215">
        <f>L9/L7</f>
        <v>1.3561919818866791E-2</v>
      </c>
      <c r="O9" s="182">
        <f t="shared" si="1"/>
        <v>-0.65759838893203537</v>
      </c>
      <c r="Q9" s="189">
        <f t="shared" si="2"/>
        <v>1.6645096315002295</v>
      </c>
      <c r="R9" s="190">
        <f t="shared" si="3"/>
        <v>2.6065928777670826</v>
      </c>
      <c r="S9" s="182">
        <f t="shared" si="4"/>
        <v>0.56598245419448223</v>
      </c>
    </row>
    <row r="10" spans="1:19" ht="24" customHeight="1" thickBot="1" x14ac:dyDescent="0.3">
      <c r="A10" s="8"/>
      <c r="B10" t="s">
        <v>36</v>
      </c>
      <c r="E10" s="19">
        <v>5.51</v>
      </c>
      <c r="F10" s="140"/>
      <c r="G10" s="247">
        <f>E10/E7</f>
        <v>2.7759193280562315E-4</v>
      </c>
      <c r="H10" s="215">
        <f>F10/F7</f>
        <v>0</v>
      </c>
      <c r="I10" s="186">
        <f t="shared" si="0"/>
        <v>-1</v>
      </c>
      <c r="K10" s="19">
        <v>11.831</v>
      </c>
      <c r="L10" s="140"/>
      <c r="M10" s="247">
        <f>K10/K7</f>
        <v>2.0716038461686625E-3</v>
      </c>
      <c r="N10" s="215">
        <f>L10/L7</f>
        <v>0</v>
      </c>
      <c r="O10" s="209">
        <f t="shared" si="1"/>
        <v>-1</v>
      </c>
      <c r="Q10" s="189">
        <f t="shared" si="2"/>
        <v>21.47186932849365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24954.230000000003</v>
      </c>
      <c r="F11" s="145">
        <v>33750.479999999996</v>
      </c>
      <c r="G11" s="243">
        <f>E11/E15</f>
        <v>0.55697042486180215</v>
      </c>
      <c r="H11" s="244">
        <f>F11/F15</f>
        <v>0.65717735533395527</v>
      </c>
      <c r="I11" s="164">
        <f t="shared" si="0"/>
        <v>0.35249534848400416</v>
      </c>
      <c r="J11" s="1"/>
      <c r="K11" s="17">
        <v>9717.1899999999987</v>
      </c>
      <c r="L11" s="145">
        <v>11391.506000000003</v>
      </c>
      <c r="M11" s="243">
        <f>K11/K15</f>
        <v>0.62983205325512515</v>
      </c>
      <c r="N11" s="244">
        <f>L11/L15</f>
        <v>0.670760492966749</v>
      </c>
      <c r="O11" s="164">
        <f t="shared" si="1"/>
        <v>0.17230454483240573</v>
      </c>
      <c r="Q11" s="191">
        <f t="shared" si="2"/>
        <v>3.8940051446187667</v>
      </c>
      <c r="R11" s="192">
        <f t="shared" si="3"/>
        <v>3.3752130340072211</v>
      </c>
      <c r="S11" s="57">
        <f t="shared" si="4"/>
        <v>-0.13322840914282785</v>
      </c>
    </row>
    <row r="12" spans="1:19" s="3" customFormat="1" ht="24" customHeight="1" x14ac:dyDescent="0.25">
      <c r="A12" s="46"/>
      <c r="B12" s="3" t="s">
        <v>33</v>
      </c>
      <c r="E12" s="31">
        <v>24705.780000000002</v>
      </c>
      <c r="F12" s="141">
        <v>33013.649999999994</v>
      </c>
      <c r="G12" s="247">
        <f>E12/E11</f>
        <v>0.9900437721380303</v>
      </c>
      <c r="H12" s="215">
        <f>F12/F11</f>
        <v>0.97816831049513953</v>
      </c>
      <c r="I12" s="206">
        <f t="shared" si="0"/>
        <v>0.33627232169961813</v>
      </c>
      <c r="K12" s="31">
        <v>9661.909999999998</v>
      </c>
      <c r="L12" s="141">
        <v>11211.387000000002</v>
      </c>
      <c r="M12" s="247">
        <f>K12/K11</f>
        <v>0.99431111257472571</v>
      </c>
      <c r="N12" s="215">
        <f>L12/L11</f>
        <v>0.98418830662073997</v>
      </c>
      <c r="O12" s="206">
        <f t="shared" si="1"/>
        <v>0.16036963705933968</v>
      </c>
      <c r="Q12" s="189">
        <f t="shared" si="2"/>
        <v>3.910789297079468</v>
      </c>
      <c r="R12" s="190">
        <f t="shared" si="3"/>
        <v>3.3959852969907915</v>
      </c>
      <c r="S12" s="182">
        <f t="shared" si="4"/>
        <v>-0.13163685409314332</v>
      </c>
    </row>
    <row r="13" spans="1:19" ht="24" customHeight="1" x14ac:dyDescent="0.25">
      <c r="A13" s="8"/>
      <c r="B13" s="3" t="s">
        <v>37</v>
      </c>
      <c r="D13" s="3"/>
      <c r="E13" s="19">
        <v>248.36</v>
      </c>
      <c r="F13" s="140">
        <v>736.35</v>
      </c>
      <c r="G13" s="247">
        <f>E13/E11</f>
        <v>9.9526212590009787E-3</v>
      </c>
      <c r="H13" s="215">
        <f>F13/F11</f>
        <v>2.1817467484906886E-2</v>
      </c>
      <c r="I13" s="182">
        <f t="shared" si="0"/>
        <v>1.9648494121436624</v>
      </c>
      <c r="K13" s="19">
        <v>55.142999999999994</v>
      </c>
      <c r="L13" s="140">
        <v>178.94600000000003</v>
      </c>
      <c r="M13" s="247">
        <f>K13/K11</f>
        <v>5.6747886992021355E-3</v>
      </c>
      <c r="N13" s="215">
        <f>L13/L11</f>
        <v>1.5708721919647849E-2</v>
      </c>
      <c r="O13" s="182">
        <f t="shared" si="1"/>
        <v>2.2451263079629333</v>
      </c>
      <c r="Q13" s="189">
        <f t="shared" si="2"/>
        <v>2.2202850700595906</v>
      </c>
      <c r="R13" s="190">
        <f t="shared" si="3"/>
        <v>2.4301758674543357</v>
      </c>
      <c r="S13" s="182">
        <f t="shared" si="4"/>
        <v>9.4533265221259058E-2</v>
      </c>
    </row>
    <row r="14" spans="1:19" ht="24" customHeight="1" thickBot="1" x14ac:dyDescent="0.3">
      <c r="A14" s="8"/>
      <c r="B14" t="s">
        <v>36</v>
      </c>
      <c r="E14" s="19">
        <v>0.09</v>
      </c>
      <c r="F14" s="140">
        <v>0.48</v>
      </c>
      <c r="G14" s="247">
        <f>E14/E11</f>
        <v>3.6066029687151229E-6</v>
      </c>
      <c r="H14" s="215">
        <f>F14/F11</f>
        <v>1.4222019953493997E-5</v>
      </c>
      <c r="I14" s="186"/>
      <c r="K14" s="19">
        <v>0.13700000000000001</v>
      </c>
      <c r="L14" s="140">
        <v>1.173</v>
      </c>
      <c r="M14" s="247">
        <f>K14/K11</f>
        <v>1.4098726072043465E-5</v>
      </c>
      <c r="N14" s="215">
        <f>L14/L11</f>
        <v>1.0297145961210043E-4</v>
      </c>
      <c r="O14" s="209"/>
      <c r="Q14" s="189"/>
      <c r="R14" s="190">
        <f t="shared" si="3"/>
        <v>24.4375</v>
      </c>
      <c r="S14" s="182"/>
    </row>
    <row r="15" spans="1:19" ht="24" customHeight="1" thickBot="1" x14ac:dyDescent="0.3">
      <c r="A15" s="12" t="s">
        <v>12</v>
      </c>
      <c r="B15" s="13"/>
      <c r="C15" s="13"/>
      <c r="D15" s="13"/>
      <c r="E15" s="17">
        <v>44803.51</v>
      </c>
      <c r="F15" s="145">
        <v>51356.729999999996</v>
      </c>
      <c r="G15" s="243">
        <f>G7+G11</f>
        <v>1</v>
      </c>
      <c r="H15" s="244">
        <f>H7+H11</f>
        <v>1</v>
      </c>
      <c r="I15" s="164">
        <f t="shared" si="0"/>
        <v>0.14626577248077202</v>
      </c>
      <c r="J15" s="1"/>
      <c r="K15" s="17">
        <v>15428.223999999998</v>
      </c>
      <c r="L15" s="145">
        <v>16982.971000000001</v>
      </c>
      <c r="M15" s="243">
        <f>M7+M11</f>
        <v>1</v>
      </c>
      <c r="N15" s="244">
        <f>N7+N11</f>
        <v>1</v>
      </c>
      <c r="O15" s="164">
        <f t="shared" si="1"/>
        <v>0.10077290814548734</v>
      </c>
      <c r="Q15" s="191">
        <f t="shared" si="2"/>
        <v>3.443530205557555</v>
      </c>
      <c r="R15" s="192">
        <f t="shared" si="3"/>
        <v>3.3068637742317319</v>
      </c>
      <c r="S15" s="57">
        <f t="shared" si="4"/>
        <v>-3.9687885154965512E-2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43219.020000000004</v>
      </c>
      <c r="F16" s="181">
        <f t="shared" ref="F16:F17" si="5">F8+F12</f>
        <v>50328.979999999996</v>
      </c>
      <c r="G16" s="245">
        <f>E16/E15</f>
        <v>0.96463469045170791</v>
      </c>
      <c r="H16" s="246">
        <f>F16/F15</f>
        <v>0.97998801714984585</v>
      </c>
      <c r="I16" s="207">
        <f t="shared" si="0"/>
        <v>0.16450997732017042</v>
      </c>
      <c r="J16" s="3"/>
      <c r="K16" s="180">
        <f t="shared" ref="K16:L18" si="6">K8+K12</f>
        <v>15139.644999999997</v>
      </c>
      <c r="L16" s="181">
        <f t="shared" si="6"/>
        <v>16727.021000000001</v>
      </c>
      <c r="M16" s="250">
        <f>K16/K15</f>
        <v>0.98129538435532171</v>
      </c>
      <c r="N16" s="246">
        <f>L16/L15</f>
        <v>0.98492902095870027</v>
      </c>
      <c r="O16" s="207">
        <f t="shared" si="1"/>
        <v>0.10484895781902444</v>
      </c>
      <c r="P16" s="3"/>
      <c r="Q16" s="189">
        <f t="shared" si="2"/>
        <v>3.5030051583770283</v>
      </c>
      <c r="R16" s="190">
        <f t="shared" si="3"/>
        <v>3.3235366582036834</v>
      </c>
      <c r="S16" s="182">
        <f t="shared" si="4"/>
        <v>-5.1232725062983972E-2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1578.8899999999999</v>
      </c>
      <c r="F17" s="140">
        <f t="shared" si="5"/>
        <v>1027.27</v>
      </c>
      <c r="G17" s="248">
        <f>E17/E15</f>
        <v>3.5240319341051624E-2</v>
      </c>
      <c r="H17" s="215">
        <f>F17/F15</f>
        <v>2.0002636460693664E-2</v>
      </c>
      <c r="I17" s="182">
        <f t="shared" si="0"/>
        <v>-0.34937202718365429</v>
      </c>
      <c r="K17" s="19">
        <f t="shared" si="6"/>
        <v>276.61099999999999</v>
      </c>
      <c r="L17" s="140">
        <f t="shared" si="6"/>
        <v>254.77700000000002</v>
      </c>
      <c r="M17" s="247">
        <f>K17/K15</f>
        <v>1.7928894472882945E-2</v>
      </c>
      <c r="N17" s="215">
        <f>L17/L15</f>
        <v>1.5001909854288746E-2</v>
      </c>
      <c r="O17" s="182">
        <f t="shared" si="1"/>
        <v>-7.8933954181142379E-2</v>
      </c>
      <c r="Q17" s="189">
        <f t="shared" si="2"/>
        <v>1.7519333202439689</v>
      </c>
      <c r="R17" s="190">
        <f t="shared" si="3"/>
        <v>2.4801366729292202</v>
      </c>
      <c r="S17" s="182">
        <f t="shared" si="4"/>
        <v>0.41565700262144911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5.6</v>
      </c>
      <c r="F18" s="142">
        <f>F10+F14</f>
        <v>0.48</v>
      </c>
      <c r="G18" s="249">
        <f>E18/E15</f>
        <v>1.249902072404595E-4</v>
      </c>
      <c r="H18" s="221">
        <f>F18/F15</f>
        <v>9.346389460543925E-6</v>
      </c>
      <c r="I18" s="208">
        <f t="shared" si="0"/>
        <v>-0.91428571428571426</v>
      </c>
      <c r="K18" s="21">
        <f t="shared" si="6"/>
        <v>11.968</v>
      </c>
      <c r="L18" s="142">
        <f t="shared" si="6"/>
        <v>1.173</v>
      </c>
      <c r="M18" s="249">
        <f>K18/K15</f>
        <v>7.7572117179527608E-4</v>
      </c>
      <c r="N18" s="221">
        <f>L18/L15</f>
        <v>6.906918701091817E-5</v>
      </c>
      <c r="O18" s="208">
        <f t="shared" si="1"/>
        <v>-0.90198863636363635</v>
      </c>
      <c r="Q18" s="193">
        <f t="shared" si="2"/>
        <v>21.371428571428574</v>
      </c>
      <c r="R18" s="194">
        <f t="shared" si="3"/>
        <v>24.4375</v>
      </c>
      <c r="S18" s="186">
        <f t="shared" si="4"/>
        <v>0.14346590909090898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68" workbookViewId="0">
      <selection activeCell="P81" sqref="P81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126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160</v>
      </c>
      <c r="B7" s="39">
        <v>4991.3500000000004</v>
      </c>
      <c r="C7" s="147">
        <v>7681.89</v>
      </c>
      <c r="D7" s="247">
        <f>B7/$B$33</f>
        <v>0.11140533409101205</v>
      </c>
      <c r="E7" s="246">
        <f>C7/$C$33</f>
        <v>0.14957903277720372</v>
      </c>
      <c r="F7" s="52">
        <f>(C7-B7)/B7</f>
        <v>0.53904054013443248</v>
      </c>
      <c r="H7" s="39">
        <v>1827.1799999999998</v>
      </c>
      <c r="I7" s="147">
        <v>2497.1410000000001</v>
      </c>
      <c r="J7" s="247">
        <f>H7/$H$33</f>
        <v>0.11843100022400505</v>
      </c>
      <c r="K7" s="246">
        <f>I7/$I$33</f>
        <v>0.14703793582406754</v>
      </c>
      <c r="L7" s="52">
        <f t="shared" ref="L7:L33" si="0">(I7-H7)/H7</f>
        <v>0.36666393020939386</v>
      </c>
      <c r="N7" s="27">
        <f t="shared" ref="N7:N33" si="1">(H7/B7)*10</f>
        <v>3.6606929988880759</v>
      </c>
      <c r="O7" s="151">
        <f t="shared" ref="O7:O33" si="2">(I7/C7)*10</f>
        <v>3.2506857036484509</v>
      </c>
      <c r="P7" s="61">
        <f>(O7-N7)/N7</f>
        <v>-0.11200264413436566</v>
      </c>
    </row>
    <row r="8" spans="1:16" ht="20.100000000000001" customHeight="1" x14ac:dyDescent="0.25">
      <c r="A8" s="8" t="s">
        <v>161</v>
      </c>
      <c r="B8" s="19">
        <v>4951.91</v>
      </c>
      <c r="C8" s="140">
        <v>5638.1600000000008</v>
      </c>
      <c r="D8" s="247">
        <f t="shared" ref="D8:D32" si="3">B8/$B$33</f>
        <v>0.11052504591716138</v>
      </c>
      <c r="E8" s="215">
        <f t="shared" ref="E8:E32" si="4">C8/$C$33</f>
        <v>0.10978424833512573</v>
      </c>
      <c r="F8" s="52">
        <f t="shared" ref="F8:F33" si="5">(C8-B8)/B8</f>
        <v>0.13858289023831227</v>
      </c>
      <c r="H8" s="19">
        <v>2025.2469999999998</v>
      </c>
      <c r="I8" s="140">
        <v>2097.2870000000003</v>
      </c>
      <c r="J8" s="247">
        <f t="shared" ref="J8:J32" si="6">H8/$H$33</f>
        <v>0.13126896524188397</v>
      </c>
      <c r="K8" s="215">
        <f t="shared" ref="K8:K32" si="7">I8/$I$33</f>
        <v>0.123493527722564</v>
      </c>
      <c r="L8" s="52">
        <f t="shared" si="0"/>
        <v>3.557096986194791E-2</v>
      </c>
      <c r="N8" s="27">
        <f t="shared" si="1"/>
        <v>4.089829984793746</v>
      </c>
      <c r="O8" s="152">
        <f t="shared" si="2"/>
        <v>3.7198075258595003</v>
      </c>
      <c r="P8" s="52">
        <f t="shared" ref="P8:P71" si="8">(O8-N8)/N8</f>
        <v>-9.0473799720285034E-2</v>
      </c>
    </row>
    <row r="9" spans="1:16" ht="20.100000000000001" customHeight="1" x14ac:dyDescent="0.25">
      <c r="A9" s="8" t="s">
        <v>164</v>
      </c>
      <c r="B9" s="19">
        <v>3652.92</v>
      </c>
      <c r="C9" s="140">
        <v>4269.72</v>
      </c>
      <c r="D9" s="247">
        <f t="shared" si="3"/>
        <v>8.1532004970146302E-2</v>
      </c>
      <c r="E9" s="215">
        <f t="shared" si="4"/>
        <v>8.313847084890337E-2</v>
      </c>
      <c r="F9" s="52">
        <f t="shared" si="5"/>
        <v>0.16885122039354822</v>
      </c>
      <c r="H9" s="19">
        <v>1570.5929999999998</v>
      </c>
      <c r="I9" s="140">
        <v>1747.8150000000001</v>
      </c>
      <c r="J9" s="247">
        <f t="shared" si="6"/>
        <v>0.10179998682933304</v>
      </c>
      <c r="K9" s="215">
        <f t="shared" si="7"/>
        <v>0.10291573835932478</v>
      </c>
      <c r="L9" s="52">
        <f t="shared" si="0"/>
        <v>0.1128376352116686</v>
      </c>
      <c r="N9" s="27">
        <f t="shared" si="1"/>
        <v>4.2995548766466278</v>
      </c>
      <c r="O9" s="152">
        <f t="shared" si="2"/>
        <v>4.0935119867344936</v>
      </c>
      <c r="P9" s="52">
        <f t="shared" si="8"/>
        <v>-4.7921911877732391E-2</v>
      </c>
    </row>
    <row r="10" spans="1:16" ht="20.100000000000001" customHeight="1" x14ac:dyDescent="0.25">
      <c r="A10" s="8" t="s">
        <v>168</v>
      </c>
      <c r="B10" s="19">
        <v>1698.7600000000002</v>
      </c>
      <c r="C10" s="140">
        <v>7878.84</v>
      </c>
      <c r="D10" s="247">
        <f t="shared" si="3"/>
        <v>3.7915779366393391E-2</v>
      </c>
      <c r="E10" s="215">
        <f t="shared" si="4"/>
        <v>0.15341397320273314</v>
      </c>
      <c r="F10" s="52">
        <f t="shared" si="5"/>
        <v>3.6379947726577027</v>
      </c>
      <c r="H10" s="19">
        <v>341.90599999999995</v>
      </c>
      <c r="I10" s="140">
        <v>1413.3530000000001</v>
      </c>
      <c r="J10" s="247">
        <f t="shared" si="6"/>
        <v>2.216107310860926E-2</v>
      </c>
      <c r="K10" s="215">
        <f t="shared" si="7"/>
        <v>8.3221775506770887E-2</v>
      </c>
      <c r="L10" s="52">
        <f t="shared" si="0"/>
        <v>3.1337472872660914</v>
      </c>
      <c r="N10" s="27">
        <f t="shared" si="1"/>
        <v>2.0126798370576178</v>
      </c>
      <c r="O10" s="152">
        <f t="shared" si="2"/>
        <v>1.7938592483157421</v>
      </c>
      <c r="P10" s="52">
        <f t="shared" si="8"/>
        <v>-0.10872101201240952</v>
      </c>
    </row>
    <row r="11" spans="1:16" ht="20.100000000000001" customHeight="1" x14ac:dyDescent="0.25">
      <c r="A11" s="8" t="s">
        <v>165</v>
      </c>
      <c r="B11" s="19">
        <v>3353.8500000000004</v>
      </c>
      <c r="C11" s="140">
        <v>3059.3</v>
      </c>
      <c r="D11" s="247">
        <f t="shared" si="3"/>
        <v>7.4856858313109842E-2</v>
      </c>
      <c r="E11" s="215">
        <f t="shared" si="4"/>
        <v>5.9569602659670907E-2</v>
      </c>
      <c r="F11" s="52">
        <f t="shared" si="5"/>
        <v>-8.7824440568302145E-2</v>
      </c>
      <c r="H11" s="19">
        <v>982.11800000000005</v>
      </c>
      <c r="I11" s="140">
        <v>924.25199999999995</v>
      </c>
      <c r="J11" s="247">
        <f t="shared" si="6"/>
        <v>6.3657229762803552E-2</v>
      </c>
      <c r="K11" s="215">
        <f t="shared" si="7"/>
        <v>5.4422279823712831E-2</v>
      </c>
      <c r="L11" s="52">
        <f t="shared" si="0"/>
        <v>-5.8919600292429319E-2</v>
      </c>
      <c r="N11" s="27">
        <f t="shared" si="1"/>
        <v>2.9283301280617797</v>
      </c>
      <c r="O11" s="152">
        <f t="shared" si="2"/>
        <v>3.0211224789984632</v>
      </c>
      <c r="P11" s="52">
        <f t="shared" si="8"/>
        <v>3.1687803928753561E-2</v>
      </c>
    </row>
    <row r="12" spans="1:16" ht="20.100000000000001" customHeight="1" x14ac:dyDescent="0.25">
      <c r="A12" s="8" t="s">
        <v>162</v>
      </c>
      <c r="B12" s="19">
        <v>2719.96</v>
      </c>
      <c r="C12" s="140">
        <v>2385.58</v>
      </c>
      <c r="D12" s="247">
        <f t="shared" si="3"/>
        <v>6.0708636443885744E-2</v>
      </c>
      <c r="E12" s="215">
        <f t="shared" si="4"/>
        <v>4.6451166186009127E-2</v>
      </c>
      <c r="F12" s="52">
        <f t="shared" si="5"/>
        <v>-0.12293563140634425</v>
      </c>
      <c r="H12" s="19">
        <v>981.14300000000003</v>
      </c>
      <c r="I12" s="140">
        <v>910.49900000000002</v>
      </c>
      <c r="J12" s="247">
        <f t="shared" si="6"/>
        <v>6.3594033895281801E-2</v>
      </c>
      <c r="K12" s="215">
        <f t="shared" si="7"/>
        <v>5.3612468631077576E-2</v>
      </c>
      <c r="L12" s="52">
        <f t="shared" si="0"/>
        <v>-7.2001736749892728E-2</v>
      </c>
      <c r="N12" s="27">
        <f t="shared" si="1"/>
        <v>3.6071964293592549</v>
      </c>
      <c r="O12" s="152">
        <f t="shared" si="2"/>
        <v>3.8166777052121499</v>
      </c>
      <c r="P12" s="52">
        <f t="shared" si="8"/>
        <v>5.8073154582852893E-2</v>
      </c>
    </row>
    <row r="13" spans="1:16" ht="20.100000000000001" customHeight="1" x14ac:dyDescent="0.25">
      <c r="A13" s="8" t="s">
        <v>167</v>
      </c>
      <c r="B13" s="19">
        <v>2319.6800000000003</v>
      </c>
      <c r="C13" s="140">
        <v>1868.82</v>
      </c>
      <c r="D13" s="247">
        <f t="shared" si="3"/>
        <v>5.1774514987776625E-2</v>
      </c>
      <c r="E13" s="215">
        <f t="shared" si="4"/>
        <v>3.6388999065945213E-2</v>
      </c>
      <c r="F13" s="52">
        <f t="shared" si="5"/>
        <v>-0.19436301558835714</v>
      </c>
      <c r="H13" s="19">
        <v>1059.8910000000001</v>
      </c>
      <c r="I13" s="140">
        <v>875.57600000000014</v>
      </c>
      <c r="J13" s="247">
        <f t="shared" si="6"/>
        <v>6.8698185870259609E-2</v>
      </c>
      <c r="K13" s="215">
        <f t="shared" si="7"/>
        <v>5.1556114651553034E-2</v>
      </c>
      <c r="L13" s="52">
        <f t="shared" si="0"/>
        <v>-0.17389995763715319</v>
      </c>
      <c r="N13" s="27">
        <f t="shared" si="1"/>
        <v>4.5691259139191605</v>
      </c>
      <c r="O13" s="152">
        <f t="shared" si="2"/>
        <v>4.6851810233195286</v>
      </c>
      <c r="P13" s="52">
        <f t="shared" si="8"/>
        <v>2.5399849246181539E-2</v>
      </c>
    </row>
    <row r="14" spans="1:16" ht="20.100000000000001" customHeight="1" x14ac:dyDescent="0.25">
      <c r="A14" s="8" t="s">
        <v>159</v>
      </c>
      <c r="B14" s="19">
        <v>4129.79</v>
      </c>
      <c r="C14" s="140">
        <v>3293.21</v>
      </c>
      <c r="D14" s="247">
        <f t="shared" si="3"/>
        <v>9.2175590707067351E-2</v>
      </c>
      <c r="E14" s="215">
        <f t="shared" si="4"/>
        <v>6.4124215073662214E-2</v>
      </c>
      <c r="F14" s="52">
        <f t="shared" si="5"/>
        <v>-0.20257204361480849</v>
      </c>
      <c r="H14" s="19">
        <v>964.64200000000005</v>
      </c>
      <c r="I14" s="140">
        <v>853.40600000000006</v>
      </c>
      <c r="J14" s="247">
        <f t="shared" si="6"/>
        <v>6.2524500551716142E-2</v>
      </c>
      <c r="K14" s="215">
        <f t="shared" si="7"/>
        <v>5.025068935229296E-2</v>
      </c>
      <c r="L14" s="52">
        <f t="shared" si="0"/>
        <v>-0.11531324574298028</v>
      </c>
      <c r="N14" s="27">
        <f t="shared" si="1"/>
        <v>2.3358136854416327</v>
      </c>
      <c r="O14" s="152">
        <f t="shared" si="2"/>
        <v>2.5914108119433625</v>
      </c>
      <c r="P14" s="52">
        <f t="shared" si="8"/>
        <v>0.10942530566319721</v>
      </c>
    </row>
    <row r="15" spans="1:16" ht="20.100000000000001" customHeight="1" x14ac:dyDescent="0.25">
      <c r="A15" s="8" t="s">
        <v>169</v>
      </c>
      <c r="B15" s="19">
        <v>2582.75</v>
      </c>
      <c r="C15" s="140">
        <v>2456.4299999999998</v>
      </c>
      <c r="D15" s="247">
        <f t="shared" si="3"/>
        <v>5.7646153169695846E-2</v>
      </c>
      <c r="E15" s="215">
        <f t="shared" si="4"/>
        <v>4.7830732213674829E-2</v>
      </c>
      <c r="F15" s="52">
        <f t="shared" si="5"/>
        <v>-4.890910850837292E-2</v>
      </c>
      <c r="H15" s="19">
        <v>666.78</v>
      </c>
      <c r="I15" s="140">
        <v>512.31399999999996</v>
      </c>
      <c r="J15" s="247">
        <f t="shared" si="6"/>
        <v>4.3218195431956395E-2</v>
      </c>
      <c r="K15" s="215">
        <f t="shared" si="7"/>
        <v>3.0166335442720831E-2</v>
      </c>
      <c r="L15" s="52">
        <f t="shared" si="0"/>
        <v>-0.23165961786496297</v>
      </c>
      <c r="N15" s="27">
        <f t="shared" si="1"/>
        <v>2.5816668279934181</v>
      </c>
      <c r="O15" s="152">
        <f t="shared" si="2"/>
        <v>2.0856039048537918</v>
      </c>
      <c r="P15" s="52">
        <f t="shared" si="8"/>
        <v>-0.19214831199779084</v>
      </c>
    </row>
    <row r="16" spans="1:16" ht="20.100000000000001" customHeight="1" x14ac:dyDescent="0.25">
      <c r="A16" s="8" t="s">
        <v>181</v>
      </c>
      <c r="B16" s="19">
        <v>785.09999999999991</v>
      </c>
      <c r="C16" s="140">
        <v>693.5</v>
      </c>
      <c r="D16" s="247">
        <f t="shared" si="3"/>
        <v>1.752318066151513E-2</v>
      </c>
      <c r="E16" s="215">
        <f t="shared" si="4"/>
        <v>1.3503585606015028E-2</v>
      </c>
      <c r="F16" s="52">
        <f t="shared" si="5"/>
        <v>-0.11667303528212956</v>
      </c>
      <c r="H16" s="19">
        <v>173.12200000000001</v>
      </c>
      <c r="I16" s="140">
        <v>509.58</v>
      </c>
      <c r="J16" s="247">
        <f t="shared" si="6"/>
        <v>1.122112305343765E-2</v>
      </c>
      <c r="K16" s="215">
        <f t="shared" si="7"/>
        <v>3.0005350653899136E-2</v>
      </c>
      <c r="L16" s="52">
        <f t="shared" si="0"/>
        <v>1.9434733887085405</v>
      </c>
      <c r="N16" s="27">
        <f t="shared" si="1"/>
        <v>2.2050948923703992</v>
      </c>
      <c r="O16" s="152">
        <f t="shared" si="2"/>
        <v>7.3479452054794514</v>
      </c>
      <c r="P16" s="52">
        <f t="shared" si="8"/>
        <v>2.3322580497117156</v>
      </c>
    </row>
    <row r="17" spans="1:16" ht="20.100000000000001" customHeight="1" x14ac:dyDescent="0.25">
      <c r="A17" s="8" t="s">
        <v>163</v>
      </c>
      <c r="B17" s="19">
        <v>940.13000000000011</v>
      </c>
      <c r="C17" s="140">
        <v>1464.6999999999998</v>
      </c>
      <c r="D17" s="247">
        <f t="shared" si="3"/>
        <v>2.098340063088807E-2</v>
      </c>
      <c r="E17" s="215">
        <f t="shared" si="4"/>
        <v>2.8520118005955601E-2</v>
      </c>
      <c r="F17" s="52">
        <f t="shared" si="5"/>
        <v>0.55797602459234319</v>
      </c>
      <c r="H17" s="19">
        <v>366.58600000000001</v>
      </c>
      <c r="I17" s="140">
        <v>500.35700000000003</v>
      </c>
      <c r="J17" s="247">
        <f t="shared" si="6"/>
        <v>2.3760738760339496E-2</v>
      </c>
      <c r="K17" s="215">
        <f t="shared" si="7"/>
        <v>2.9462277242303488E-2</v>
      </c>
      <c r="L17" s="52">
        <f t="shared" si="0"/>
        <v>0.36491028026165762</v>
      </c>
      <c r="N17" s="27">
        <f t="shared" si="1"/>
        <v>3.8993117973046276</v>
      </c>
      <c r="O17" s="152">
        <f t="shared" si="2"/>
        <v>3.4161056871714353</v>
      </c>
      <c r="P17" s="52">
        <f t="shared" si="8"/>
        <v>-0.12392086995125788</v>
      </c>
    </row>
    <row r="18" spans="1:16" ht="20.100000000000001" customHeight="1" x14ac:dyDescent="0.25">
      <c r="A18" s="8" t="s">
        <v>177</v>
      </c>
      <c r="B18" s="19">
        <v>408.83000000000004</v>
      </c>
      <c r="C18" s="140">
        <v>1179.6200000000001</v>
      </c>
      <c r="D18" s="247">
        <f t="shared" si="3"/>
        <v>9.124954718949474E-3</v>
      </c>
      <c r="E18" s="215">
        <f t="shared" si="4"/>
        <v>2.2969141532180892E-2</v>
      </c>
      <c r="F18" s="52">
        <f t="shared" si="5"/>
        <v>1.8853557713475038</v>
      </c>
      <c r="H18" s="19">
        <v>167.28399999999999</v>
      </c>
      <c r="I18" s="140">
        <v>472.029</v>
      </c>
      <c r="J18" s="247">
        <f t="shared" si="6"/>
        <v>1.0842725643599678E-2</v>
      </c>
      <c r="K18" s="215">
        <f t="shared" si="7"/>
        <v>2.7794253431864192E-2</v>
      </c>
      <c r="L18" s="52">
        <f t="shared" si="0"/>
        <v>1.8217223404509697</v>
      </c>
      <c r="N18" s="27">
        <f t="shared" si="1"/>
        <v>4.0917740870288375</v>
      </c>
      <c r="O18" s="152">
        <f t="shared" si="2"/>
        <v>4.001534392431461</v>
      </c>
      <c r="P18" s="52">
        <f t="shared" si="8"/>
        <v>-2.2053928852876204E-2</v>
      </c>
    </row>
    <row r="19" spans="1:16" ht="20.100000000000001" customHeight="1" x14ac:dyDescent="0.25">
      <c r="A19" s="8" t="s">
        <v>172</v>
      </c>
      <c r="B19" s="19">
        <v>2309.04</v>
      </c>
      <c r="C19" s="140">
        <v>1911.48</v>
      </c>
      <c r="D19" s="247">
        <f t="shared" si="3"/>
        <v>5.1537033594019746E-2</v>
      </c>
      <c r="E19" s="215">
        <f t="shared" si="4"/>
        <v>3.7219659429251054E-2</v>
      </c>
      <c r="F19" s="52">
        <f t="shared" si="5"/>
        <v>-0.1721754495374701</v>
      </c>
      <c r="H19" s="19">
        <v>631.74900000000002</v>
      </c>
      <c r="I19" s="140">
        <v>442.51699999999994</v>
      </c>
      <c r="J19" s="247">
        <f t="shared" si="6"/>
        <v>4.0947616524105439E-2</v>
      </c>
      <c r="K19" s="215">
        <f t="shared" si="7"/>
        <v>2.6056512726777899E-2</v>
      </c>
      <c r="L19" s="52">
        <f t="shared" si="0"/>
        <v>-0.29953668308141379</v>
      </c>
      <c r="N19" s="27">
        <f t="shared" si="1"/>
        <v>2.7359811869868</v>
      </c>
      <c r="O19" s="152">
        <f t="shared" si="2"/>
        <v>2.3150490719233261</v>
      </c>
      <c r="P19" s="52">
        <f t="shared" si="8"/>
        <v>-0.15385051515177131</v>
      </c>
    </row>
    <row r="20" spans="1:16" ht="20.100000000000001" customHeight="1" x14ac:dyDescent="0.25">
      <c r="A20" s="8" t="s">
        <v>170</v>
      </c>
      <c r="B20" s="19">
        <v>1001.01</v>
      </c>
      <c r="C20" s="140">
        <v>893.34</v>
      </c>
      <c r="D20" s="247">
        <f t="shared" si="3"/>
        <v>2.2342222741030777E-2</v>
      </c>
      <c r="E20" s="215">
        <f t="shared" si="4"/>
        <v>1.7394799084754817E-2</v>
      </c>
      <c r="F20" s="52">
        <f t="shared" si="5"/>
        <v>-0.10756136302334637</v>
      </c>
      <c r="H20" s="19">
        <v>336.54199999999997</v>
      </c>
      <c r="I20" s="140">
        <v>373.71899999999999</v>
      </c>
      <c r="J20" s="247">
        <f t="shared" si="6"/>
        <v>2.1813398612828022E-2</v>
      </c>
      <c r="K20" s="215">
        <f t="shared" si="7"/>
        <v>2.2005513640693378E-2</v>
      </c>
      <c r="L20" s="52">
        <f t="shared" si="0"/>
        <v>0.11046763851168657</v>
      </c>
      <c r="N20" s="27">
        <f t="shared" si="1"/>
        <v>3.3620243554010449</v>
      </c>
      <c r="O20" s="152">
        <f t="shared" si="2"/>
        <v>4.1833904224595333</v>
      </c>
      <c r="P20" s="52">
        <f t="shared" si="8"/>
        <v>0.24430699490292962</v>
      </c>
    </row>
    <row r="21" spans="1:16" ht="20.100000000000001" customHeight="1" x14ac:dyDescent="0.25">
      <c r="A21" s="8" t="s">
        <v>176</v>
      </c>
      <c r="B21" s="19">
        <v>1235.57</v>
      </c>
      <c r="C21" s="140">
        <v>778.23</v>
      </c>
      <c r="D21" s="247">
        <f t="shared" si="3"/>
        <v>2.7577526850016878E-2</v>
      </c>
      <c r="E21" s="215">
        <f t="shared" si="4"/>
        <v>1.5153418062248125E-2</v>
      </c>
      <c r="F21" s="52">
        <f t="shared" si="5"/>
        <v>-0.37014495334137276</v>
      </c>
      <c r="H21" s="19">
        <v>465.69900000000001</v>
      </c>
      <c r="I21" s="140">
        <v>354.74199999999996</v>
      </c>
      <c r="J21" s="247">
        <f t="shared" si="6"/>
        <v>3.0184874163092269E-2</v>
      </c>
      <c r="K21" s="215">
        <f t="shared" si="7"/>
        <v>2.0888100203433194E-2</v>
      </c>
      <c r="L21" s="52">
        <f t="shared" si="0"/>
        <v>-0.23825904715277474</v>
      </c>
      <c r="N21" s="27">
        <f t="shared" si="1"/>
        <v>3.7691025194849344</v>
      </c>
      <c r="O21" s="152">
        <f t="shared" si="2"/>
        <v>4.5583182349690956</v>
      </c>
      <c r="P21" s="52">
        <f t="shared" si="8"/>
        <v>0.20939088586850413</v>
      </c>
    </row>
    <row r="22" spans="1:16" ht="20.100000000000001" customHeight="1" x14ac:dyDescent="0.25">
      <c r="A22" s="8" t="s">
        <v>182</v>
      </c>
      <c r="B22" s="19">
        <v>96.14</v>
      </c>
      <c r="C22" s="140">
        <v>267.13</v>
      </c>
      <c r="D22" s="247">
        <f t="shared" si="3"/>
        <v>2.1458140221603168E-3</v>
      </c>
      <c r="E22" s="215">
        <f t="shared" si="4"/>
        <v>5.2014604512397901E-3</v>
      </c>
      <c r="F22" s="52">
        <f t="shared" si="5"/>
        <v>1.7785521115040566</v>
      </c>
      <c r="H22" s="19">
        <v>50.162000000000006</v>
      </c>
      <c r="I22" s="140">
        <v>347.89099999999996</v>
      </c>
      <c r="J22" s="247">
        <f t="shared" si="6"/>
        <v>3.2513139555142585E-3</v>
      </c>
      <c r="K22" s="215">
        <f t="shared" si="7"/>
        <v>2.0484696111181019E-2</v>
      </c>
      <c r="L22" s="52">
        <f t="shared" si="0"/>
        <v>5.9353494677245706</v>
      </c>
      <c r="N22" s="27">
        <f t="shared" si="1"/>
        <v>5.2175993343041407</v>
      </c>
      <c r="O22" s="152">
        <f t="shared" si="2"/>
        <v>13.023284543106353</v>
      </c>
      <c r="P22" s="52">
        <f t="shared" si="8"/>
        <v>1.4960300147008583</v>
      </c>
    </row>
    <row r="23" spans="1:16" ht="20.100000000000001" customHeight="1" x14ac:dyDescent="0.25">
      <c r="A23" s="8" t="s">
        <v>171</v>
      </c>
      <c r="B23" s="19">
        <v>971.67000000000007</v>
      </c>
      <c r="C23" s="140">
        <v>340.64</v>
      </c>
      <c r="D23" s="247">
        <f t="shared" si="3"/>
        <v>2.1687363333810227E-2</v>
      </c>
      <c r="E23" s="215">
        <f t="shared" si="4"/>
        <v>6.6328210538326732E-3</v>
      </c>
      <c r="F23" s="52">
        <f t="shared" si="5"/>
        <v>-0.64942830384801431</v>
      </c>
      <c r="H23" s="19">
        <v>391.05699999999996</v>
      </c>
      <c r="I23" s="140">
        <v>248.42399999999998</v>
      </c>
      <c r="J23" s="247">
        <f t="shared" si="6"/>
        <v>2.5346857810724033E-2</v>
      </c>
      <c r="K23" s="215">
        <f t="shared" si="7"/>
        <v>1.4627829253197219E-2</v>
      </c>
      <c r="L23" s="52">
        <f t="shared" si="0"/>
        <v>-0.36473710993538028</v>
      </c>
      <c r="N23" s="27">
        <f t="shared" si="1"/>
        <v>4.0245865365813485</v>
      </c>
      <c r="O23" s="152">
        <f t="shared" si="2"/>
        <v>7.2928604978863305</v>
      </c>
      <c r="P23" s="52">
        <f t="shared" si="8"/>
        <v>0.81207695041418837</v>
      </c>
    </row>
    <row r="24" spans="1:16" ht="20.100000000000001" customHeight="1" x14ac:dyDescent="0.25">
      <c r="A24" s="8" t="s">
        <v>173</v>
      </c>
      <c r="B24" s="19">
        <v>123.44</v>
      </c>
      <c r="C24" s="140">
        <v>138.66999999999999</v>
      </c>
      <c r="D24" s="247">
        <f t="shared" si="3"/>
        <v>2.7551412824575569E-3</v>
      </c>
      <c r="E24" s="215">
        <f t="shared" si="4"/>
        <v>2.7001329718617214E-3</v>
      </c>
      <c r="F24" s="52">
        <f t="shared" ref="F24:F25" si="9">(C24-B24)/B24</f>
        <v>0.12337977965003233</v>
      </c>
      <c r="H24" s="19">
        <v>234.71800000000002</v>
      </c>
      <c r="I24" s="140">
        <v>236.559</v>
      </c>
      <c r="J24" s="247">
        <f t="shared" si="6"/>
        <v>1.5213546290227576E-2</v>
      </c>
      <c r="K24" s="215">
        <f t="shared" si="7"/>
        <v>1.3929188243917983E-2</v>
      </c>
      <c r="L24" s="52">
        <f t="shared" si="0"/>
        <v>7.8434546988299988E-3</v>
      </c>
      <c r="N24" s="27">
        <f t="shared" si="1"/>
        <v>19.014744005184706</v>
      </c>
      <c r="O24" s="152">
        <f t="shared" si="2"/>
        <v>17.05913319391361</v>
      </c>
      <c r="P24" s="52">
        <f t="shared" ref="P24:P27" si="10">(O24-N24)/N24</f>
        <v>-0.10284707544513166</v>
      </c>
    </row>
    <row r="25" spans="1:16" ht="20.100000000000001" customHeight="1" x14ac:dyDescent="0.25">
      <c r="A25" s="8" t="s">
        <v>180</v>
      </c>
      <c r="B25" s="19">
        <v>297.23999999999995</v>
      </c>
      <c r="C25" s="140">
        <v>346.09000000000003</v>
      </c>
      <c r="D25" s="247">
        <f t="shared" si="3"/>
        <v>6.634301642884673E-3</v>
      </c>
      <c r="E25" s="215">
        <f t="shared" si="4"/>
        <v>6.7389415174992666E-3</v>
      </c>
      <c r="F25" s="52">
        <f t="shared" si="9"/>
        <v>0.16434531018705453</v>
      </c>
      <c r="H25" s="19">
        <v>164.73500000000001</v>
      </c>
      <c r="I25" s="140">
        <v>196.70999999999998</v>
      </c>
      <c r="J25" s="247">
        <f t="shared" si="6"/>
        <v>1.0677508960201773E-2</v>
      </c>
      <c r="K25" s="215">
        <f t="shared" si="7"/>
        <v>1.1582779008454998E-2</v>
      </c>
      <c r="L25" s="52">
        <f t="shared" si="0"/>
        <v>0.19409961453243066</v>
      </c>
      <c r="N25" s="27">
        <f t="shared" si="1"/>
        <v>5.5421544879558615</v>
      </c>
      <c r="O25" s="152">
        <f t="shared" si="2"/>
        <v>5.6837816752867738</v>
      </c>
      <c r="P25" s="52">
        <f t="shared" si="10"/>
        <v>2.5554536171572745E-2</v>
      </c>
    </row>
    <row r="26" spans="1:16" ht="20.100000000000001" customHeight="1" x14ac:dyDescent="0.25">
      <c r="A26" s="8" t="s">
        <v>179</v>
      </c>
      <c r="B26" s="19">
        <v>1088.8800000000001</v>
      </c>
      <c r="C26" s="140">
        <v>598.80999999999995</v>
      </c>
      <c r="D26" s="247">
        <f t="shared" si="3"/>
        <v>2.4303453010712774E-2</v>
      </c>
      <c r="E26" s="215">
        <f t="shared" si="4"/>
        <v>1.1659815568475642E-2</v>
      </c>
      <c r="F26" s="52">
        <f t="shared" si="5"/>
        <v>-0.45006795973844693</v>
      </c>
      <c r="H26" s="19">
        <v>310.56900000000002</v>
      </c>
      <c r="I26" s="140">
        <v>188.57700000000003</v>
      </c>
      <c r="J26" s="247">
        <f t="shared" si="6"/>
        <v>2.0129925518322787E-2</v>
      </c>
      <c r="K26" s="215">
        <f t="shared" si="7"/>
        <v>1.1103887535343495E-2</v>
      </c>
      <c r="L26" s="52">
        <f t="shared" si="0"/>
        <v>-0.39280159964452338</v>
      </c>
      <c r="N26" s="27">
        <f t="shared" si="1"/>
        <v>2.8521875688781133</v>
      </c>
      <c r="O26" s="152">
        <f t="shared" si="2"/>
        <v>3.1491959052120047</v>
      </c>
      <c r="P26" s="52">
        <f t="shared" si="10"/>
        <v>0.10413352178332275</v>
      </c>
    </row>
    <row r="27" spans="1:16" ht="20.100000000000001" customHeight="1" x14ac:dyDescent="0.25">
      <c r="A27" s="8" t="s">
        <v>166</v>
      </c>
      <c r="B27" s="19">
        <v>1026.33</v>
      </c>
      <c r="C27" s="140">
        <v>484.05000000000007</v>
      </c>
      <c r="D27" s="247">
        <f t="shared" si="3"/>
        <v>2.2907357035196568E-2</v>
      </c>
      <c r="E27" s="215">
        <f t="shared" si="4"/>
        <v>9.4252496216172682E-3</v>
      </c>
      <c r="F27" s="52">
        <f t="shared" si="5"/>
        <v>-0.52836806874981723</v>
      </c>
      <c r="H27" s="19">
        <v>350.94900000000001</v>
      </c>
      <c r="I27" s="140">
        <v>187.24099999999999</v>
      </c>
      <c r="J27" s="247">
        <f t="shared" si="6"/>
        <v>2.2747206677839266E-2</v>
      </c>
      <c r="K27" s="215">
        <f t="shared" si="7"/>
        <v>1.1025220498816138E-2</v>
      </c>
      <c r="L27" s="52">
        <f t="shared" si="0"/>
        <v>-0.46647233643634833</v>
      </c>
      <c r="N27" s="27">
        <f t="shared" si="1"/>
        <v>3.4194557306129614</v>
      </c>
      <c r="O27" s="152">
        <f t="shared" si="2"/>
        <v>3.8682160933787824</v>
      </c>
      <c r="P27" s="52">
        <f t="shared" si="10"/>
        <v>0.13123736586154824</v>
      </c>
    </row>
    <row r="28" spans="1:16" ht="20.100000000000001" customHeight="1" x14ac:dyDescent="0.25">
      <c r="A28" s="8" t="s">
        <v>178</v>
      </c>
      <c r="B28" s="19">
        <v>534.55000000000007</v>
      </c>
      <c r="C28" s="140">
        <v>205.99</v>
      </c>
      <c r="D28" s="247">
        <f t="shared" si="3"/>
        <v>1.1930984871497791E-2</v>
      </c>
      <c r="E28" s="215">
        <f t="shared" si="4"/>
        <v>4.0109640937030077E-3</v>
      </c>
      <c r="F28" s="52">
        <f t="shared" si="5"/>
        <v>-0.61464783462725658</v>
      </c>
      <c r="H28" s="19">
        <v>191.80199999999999</v>
      </c>
      <c r="I28" s="140">
        <v>115.81099999999999</v>
      </c>
      <c r="J28" s="247">
        <f t="shared" si="6"/>
        <v>1.2431891058880141E-2</v>
      </c>
      <c r="K28" s="215">
        <f t="shared" si="7"/>
        <v>6.8192426401717347E-3</v>
      </c>
      <c r="L28" s="52">
        <f t="shared" si="0"/>
        <v>-0.39619503446262294</v>
      </c>
      <c r="N28" s="27">
        <f t="shared" si="1"/>
        <v>3.5881021419885877</v>
      </c>
      <c r="O28" s="152">
        <f t="shared" si="2"/>
        <v>5.6221661245691532</v>
      </c>
      <c r="P28" s="52">
        <f t="shared" si="8"/>
        <v>0.5668913264139277</v>
      </c>
    </row>
    <row r="29" spans="1:16" ht="20.100000000000001" customHeight="1" x14ac:dyDescent="0.25">
      <c r="A29" s="8" t="s">
        <v>203</v>
      </c>
      <c r="B29" s="19">
        <v>384.22</v>
      </c>
      <c r="C29" s="140">
        <v>488.31</v>
      </c>
      <c r="D29" s="247">
        <f t="shared" si="3"/>
        <v>8.5756673974873836E-3</v>
      </c>
      <c r="E29" s="215">
        <f t="shared" si="4"/>
        <v>9.5081988280795934E-3</v>
      </c>
      <c r="F29" s="52">
        <f>(C29-B29)/B29</f>
        <v>0.27091249804799328</v>
      </c>
      <c r="H29" s="19">
        <v>115.67699999999999</v>
      </c>
      <c r="I29" s="140">
        <v>109.664</v>
      </c>
      <c r="J29" s="247">
        <f t="shared" si="6"/>
        <v>7.4977521716044571E-3</v>
      </c>
      <c r="K29" s="215">
        <f t="shared" si="7"/>
        <v>6.4572918366285863E-3</v>
      </c>
      <c r="L29" s="52">
        <f t="shared" si="0"/>
        <v>-5.1980946947102633E-2</v>
      </c>
      <c r="N29" s="27">
        <f t="shared" si="1"/>
        <v>3.0106969965124142</v>
      </c>
      <c r="O29" s="152">
        <f t="shared" si="2"/>
        <v>2.2457864880915812</v>
      </c>
      <c r="P29" s="52">
        <f>(O29-N29)/N29</f>
        <v>-0.25406426130125481</v>
      </c>
    </row>
    <row r="30" spans="1:16" ht="20.100000000000001" customHeight="1" x14ac:dyDescent="0.25">
      <c r="A30" s="8" t="s">
        <v>197</v>
      </c>
      <c r="B30" s="19">
        <v>144.41</v>
      </c>
      <c r="C30" s="140">
        <v>394.65999999999997</v>
      </c>
      <c r="D30" s="247">
        <f t="shared" si="3"/>
        <v>3.2231849692133489E-3</v>
      </c>
      <c r="E30" s="215">
        <f t="shared" si="4"/>
        <v>7.6846793010380537E-3</v>
      </c>
      <c r="F30" s="52">
        <f t="shared" si="5"/>
        <v>1.7329132331555985</v>
      </c>
      <c r="H30" s="19">
        <v>28.298999999999999</v>
      </c>
      <c r="I30" s="140">
        <v>93.594999999999999</v>
      </c>
      <c r="J30" s="247">
        <f t="shared" si="6"/>
        <v>1.8342357487161193E-3</v>
      </c>
      <c r="K30" s="215">
        <f t="shared" si="7"/>
        <v>5.5111087453426147E-3</v>
      </c>
      <c r="L30" s="52">
        <f t="shared" si="0"/>
        <v>2.3073606841231138</v>
      </c>
      <c r="N30" s="27">
        <f t="shared" si="1"/>
        <v>1.9596288345682433</v>
      </c>
      <c r="O30" s="152">
        <f t="shared" si="2"/>
        <v>2.3715349921451381</v>
      </c>
      <c r="P30" s="52">
        <f t="shared" si="8"/>
        <v>0.21019600768818461</v>
      </c>
    </row>
    <row r="31" spans="1:16" ht="20.100000000000001" customHeight="1" x14ac:dyDescent="0.25">
      <c r="A31" s="8" t="s">
        <v>175</v>
      </c>
      <c r="B31" s="19">
        <v>335.28</v>
      </c>
      <c r="C31" s="140">
        <v>198.99</v>
      </c>
      <c r="D31" s="247">
        <f t="shared" si="3"/>
        <v>7.4833422649252237E-3</v>
      </c>
      <c r="E31" s="215">
        <f t="shared" si="4"/>
        <v>3.8746625807367418E-3</v>
      </c>
      <c r="F31" s="52">
        <f t="shared" si="5"/>
        <v>-0.40649606299212593</v>
      </c>
      <c r="H31" s="19">
        <v>93.376999999999995</v>
      </c>
      <c r="I31" s="140">
        <v>81.528000000000006</v>
      </c>
      <c r="J31" s="247">
        <f t="shared" si="6"/>
        <v>6.0523492529016955E-3</v>
      </c>
      <c r="K31" s="215">
        <f t="shared" si="7"/>
        <v>4.8005734685644822E-3</v>
      </c>
      <c r="L31" s="52">
        <f t="shared" si="0"/>
        <v>-0.12689420306927821</v>
      </c>
      <c r="N31" s="27">
        <f t="shared" si="1"/>
        <v>2.7850453352421853</v>
      </c>
      <c r="O31" s="152">
        <f t="shared" si="2"/>
        <v>4.0970903060455299</v>
      </c>
      <c r="P31" s="52">
        <f t="shared" si="8"/>
        <v>0.47110363131279159</v>
      </c>
    </row>
    <row r="32" spans="1:16" ht="20.100000000000001" customHeight="1" thickBot="1" x14ac:dyDescent="0.3">
      <c r="A32" s="8" t="s">
        <v>17</v>
      </c>
      <c r="B32" s="19">
        <f>B33-SUM(B7:B31)</f>
        <v>2720.7000000000044</v>
      </c>
      <c r="C32" s="140">
        <f>C33-SUM(C7:C31)</f>
        <v>2440.5699999999997</v>
      </c>
      <c r="D32" s="247">
        <f t="shared" si="3"/>
        <v>6.0725153006985472E-2</v>
      </c>
      <c r="E32" s="215">
        <f t="shared" si="4"/>
        <v>4.7521911928582683E-2</v>
      </c>
      <c r="F32" s="52">
        <f t="shared" si="5"/>
        <v>-0.10296247289300703</v>
      </c>
      <c r="H32" s="19">
        <f>H33-SUM(H7:H31)</f>
        <v>936.39699999999721</v>
      </c>
      <c r="I32" s="140">
        <f>I33-SUM(I7:I31)</f>
        <v>692.3839999999982</v>
      </c>
      <c r="J32" s="247">
        <f t="shared" si="6"/>
        <v>6.0693764881816423E-2</v>
      </c>
      <c r="K32" s="215">
        <f t="shared" si="7"/>
        <v>4.0769309445326044E-2</v>
      </c>
      <c r="L32" s="52">
        <f t="shared" si="0"/>
        <v>-0.26058712276950879</v>
      </c>
      <c r="N32" s="27">
        <f t="shared" si="1"/>
        <v>3.4417502848531472</v>
      </c>
      <c r="O32" s="152">
        <f t="shared" si="2"/>
        <v>2.8369766079235519</v>
      </c>
      <c r="P32" s="52">
        <f t="shared" si="8"/>
        <v>-0.17571689601978191</v>
      </c>
    </row>
    <row r="33" spans="1:16" ht="26.25" customHeight="1" thickBot="1" x14ac:dyDescent="0.3">
      <c r="A33" s="12" t="s">
        <v>18</v>
      </c>
      <c r="B33" s="17">
        <v>44803.510000000009</v>
      </c>
      <c r="C33" s="145">
        <v>51356.729999999989</v>
      </c>
      <c r="D33" s="243">
        <f>SUM(D7:D32)</f>
        <v>1.0000000000000002</v>
      </c>
      <c r="E33" s="244">
        <f>SUM(E7:E32)</f>
        <v>1</v>
      </c>
      <c r="F33" s="57">
        <f t="shared" si="5"/>
        <v>0.14626577248077166</v>
      </c>
      <c r="G33" s="1"/>
      <c r="H33" s="17">
        <v>15428.223999999998</v>
      </c>
      <c r="I33" s="145">
        <v>16982.970999999998</v>
      </c>
      <c r="J33" s="243">
        <f>SUM(J7:J32)</f>
        <v>0.99999999999999978</v>
      </c>
      <c r="K33" s="244">
        <f>SUM(K7:K32)</f>
        <v>0.99999999999999989</v>
      </c>
      <c r="L33" s="57">
        <f t="shared" si="0"/>
        <v>0.1007729081454871</v>
      </c>
      <c r="N33" s="29">
        <f t="shared" si="1"/>
        <v>3.4435302055575545</v>
      </c>
      <c r="O33" s="146">
        <f t="shared" si="2"/>
        <v>3.3068637742317319</v>
      </c>
      <c r="P33" s="57">
        <f t="shared" si="8"/>
        <v>-3.9687885154965387E-2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L5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3353.8500000000004</v>
      </c>
      <c r="C39" s="147">
        <v>3059.3</v>
      </c>
      <c r="D39" s="247">
        <f t="shared" ref="D39:D61" si="11">B39/$B$62</f>
        <v>0.16896582646826488</v>
      </c>
      <c r="E39" s="246">
        <f t="shared" ref="E39:E61" si="12">C39/$C$62</f>
        <v>0.17376215832445863</v>
      </c>
      <c r="F39" s="52">
        <f>(C39-B39)/B39</f>
        <v>-8.7824440568302145E-2</v>
      </c>
      <c r="H39" s="39">
        <v>982.11800000000005</v>
      </c>
      <c r="I39" s="147">
        <v>924.25199999999995</v>
      </c>
      <c r="J39" s="247">
        <f t="shared" ref="J39:J61" si="13">H39/$H$62</f>
        <v>0.1719685086798643</v>
      </c>
      <c r="K39" s="246">
        <f t="shared" ref="K39:K61" si="14">I39/$I$62</f>
        <v>0.16529693023205902</v>
      </c>
      <c r="L39" s="52">
        <f t="shared" ref="L39:L62" si="15">(I39-H39)/H39</f>
        <v>-5.8919600292429319E-2</v>
      </c>
      <c r="N39" s="27">
        <f t="shared" ref="N39:N62" si="16">(H39/B39)*10</f>
        <v>2.9283301280617797</v>
      </c>
      <c r="O39" s="151">
        <f t="shared" ref="O39:O62" si="17">(I39/C39)*10</f>
        <v>3.0211224789984632</v>
      </c>
      <c r="P39" s="61">
        <f t="shared" si="8"/>
        <v>3.1687803928753561E-2</v>
      </c>
    </row>
    <row r="40" spans="1:16" ht="20.100000000000001" customHeight="1" x14ac:dyDescent="0.25">
      <c r="A40" s="38" t="s">
        <v>159</v>
      </c>
      <c r="B40" s="19">
        <v>4129.79</v>
      </c>
      <c r="C40" s="140">
        <v>3293.21</v>
      </c>
      <c r="D40" s="247">
        <f t="shared" si="11"/>
        <v>0.20805742072256525</v>
      </c>
      <c r="E40" s="215">
        <f t="shared" si="12"/>
        <v>0.18704778132765348</v>
      </c>
      <c r="F40" s="52">
        <f t="shared" ref="F40:F62" si="18">(C40-B40)/B40</f>
        <v>-0.20257204361480849</v>
      </c>
      <c r="H40" s="19">
        <v>964.64200000000005</v>
      </c>
      <c r="I40" s="140">
        <v>853.40600000000006</v>
      </c>
      <c r="J40" s="247">
        <f t="shared" si="13"/>
        <v>0.16890846736335313</v>
      </c>
      <c r="K40" s="215">
        <f t="shared" si="14"/>
        <v>0.15262654778309442</v>
      </c>
      <c r="L40" s="52">
        <f t="shared" si="15"/>
        <v>-0.11531324574298028</v>
      </c>
      <c r="N40" s="27">
        <f t="shared" si="16"/>
        <v>2.3358136854416327</v>
      </c>
      <c r="O40" s="152">
        <f t="shared" si="17"/>
        <v>2.5914108119433625</v>
      </c>
      <c r="P40" s="52">
        <f t="shared" si="8"/>
        <v>0.10942530566319721</v>
      </c>
    </row>
    <row r="41" spans="1:16" ht="20.100000000000001" customHeight="1" x14ac:dyDescent="0.25">
      <c r="A41" s="38" t="s">
        <v>169</v>
      </c>
      <c r="B41" s="19">
        <v>2582.75</v>
      </c>
      <c r="C41" s="140">
        <v>2456.4299999999998</v>
      </c>
      <c r="D41" s="247">
        <f t="shared" si="11"/>
        <v>0.13011806977381549</v>
      </c>
      <c r="E41" s="215">
        <f t="shared" si="12"/>
        <v>0.13952034078807238</v>
      </c>
      <c r="F41" s="52">
        <f t="shared" si="18"/>
        <v>-4.890910850837292E-2</v>
      </c>
      <c r="H41" s="19">
        <v>666.78</v>
      </c>
      <c r="I41" s="140">
        <v>512.31399999999996</v>
      </c>
      <c r="J41" s="247">
        <f t="shared" si="13"/>
        <v>0.11675293825951658</v>
      </c>
      <c r="K41" s="215">
        <f t="shared" si="14"/>
        <v>9.1624288089078618E-2</v>
      </c>
      <c r="L41" s="52">
        <f t="shared" si="15"/>
        <v>-0.23165961786496297</v>
      </c>
      <c r="N41" s="27">
        <f t="shared" si="16"/>
        <v>2.5816668279934181</v>
      </c>
      <c r="O41" s="152">
        <f t="shared" si="17"/>
        <v>2.0856039048537918</v>
      </c>
      <c r="P41" s="52">
        <f t="shared" si="8"/>
        <v>-0.19214831199779084</v>
      </c>
    </row>
    <row r="42" spans="1:16" ht="20.100000000000001" customHeight="1" x14ac:dyDescent="0.25">
      <c r="A42" s="38" t="s">
        <v>181</v>
      </c>
      <c r="B42" s="19">
        <v>785.09999999999991</v>
      </c>
      <c r="C42" s="140">
        <v>693.5</v>
      </c>
      <c r="D42" s="247">
        <f t="shared" si="11"/>
        <v>3.9553071950216831E-2</v>
      </c>
      <c r="E42" s="215">
        <f t="shared" si="12"/>
        <v>3.9389421370252031E-2</v>
      </c>
      <c r="F42" s="52">
        <f t="shared" si="18"/>
        <v>-0.11667303528212956</v>
      </c>
      <c r="H42" s="19">
        <v>173.12200000000001</v>
      </c>
      <c r="I42" s="140">
        <v>509.58</v>
      </c>
      <c r="J42" s="247">
        <f t="shared" si="13"/>
        <v>3.031359995405386E-2</v>
      </c>
      <c r="K42" s="215">
        <f t="shared" si="14"/>
        <v>9.1135328576678915E-2</v>
      </c>
      <c r="L42" s="52">
        <f t="shared" si="15"/>
        <v>1.9434733887085405</v>
      </c>
      <c r="N42" s="27">
        <f t="shared" si="16"/>
        <v>2.2050948923703992</v>
      </c>
      <c r="O42" s="152">
        <f t="shared" si="17"/>
        <v>7.3479452054794514</v>
      </c>
      <c r="P42" s="52">
        <f t="shared" si="8"/>
        <v>2.3322580497117156</v>
      </c>
    </row>
    <row r="43" spans="1:16" ht="20.100000000000001" customHeight="1" x14ac:dyDescent="0.25">
      <c r="A43" s="38" t="s">
        <v>163</v>
      </c>
      <c r="B43" s="19">
        <v>940.13000000000011</v>
      </c>
      <c r="C43" s="140">
        <v>1464.6999999999998</v>
      </c>
      <c r="D43" s="247">
        <f t="shared" si="11"/>
        <v>4.7363430814618974E-2</v>
      </c>
      <c r="E43" s="215">
        <f t="shared" si="12"/>
        <v>8.3192048278310227E-2</v>
      </c>
      <c r="F43" s="52">
        <f t="shared" si="18"/>
        <v>0.55797602459234319</v>
      </c>
      <c r="H43" s="19">
        <v>366.58600000000001</v>
      </c>
      <c r="I43" s="140">
        <v>500.35700000000003</v>
      </c>
      <c r="J43" s="247">
        <f t="shared" si="13"/>
        <v>6.4189076794149716E-2</v>
      </c>
      <c r="K43" s="215">
        <f t="shared" si="14"/>
        <v>8.9485850309355422E-2</v>
      </c>
      <c r="L43" s="52">
        <f t="shared" si="15"/>
        <v>0.36491028026165762</v>
      </c>
      <c r="N43" s="27">
        <f t="shared" si="16"/>
        <v>3.8993117973046276</v>
      </c>
      <c r="O43" s="152">
        <f t="shared" si="17"/>
        <v>3.4161056871714353</v>
      </c>
      <c r="P43" s="52">
        <f t="shared" si="8"/>
        <v>-0.12392086995125788</v>
      </c>
    </row>
    <row r="44" spans="1:16" ht="20.100000000000001" customHeight="1" x14ac:dyDescent="0.25">
      <c r="A44" s="38" t="s">
        <v>177</v>
      </c>
      <c r="B44" s="19">
        <v>408.83000000000004</v>
      </c>
      <c r="C44" s="140">
        <v>1179.6200000000001</v>
      </c>
      <c r="D44" s="247">
        <f t="shared" si="11"/>
        <v>2.0596716858243727E-2</v>
      </c>
      <c r="E44" s="215">
        <f t="shared" si="12"/>
        <v>6.7000070997515079E-2</v>
      </c>
      <c r="F44" s="52">
        <f t="shared" si="18"/>
        <v>1.8853557713475038</v>
      </c>
      <c r="H44" s="19">
        <v>167.28399999999999</v>
      </c>
      <c r="I44" s="140">
        <v>472.029</v>
      </c>
      <c r="J44" s="247">
        <f t="shared" si="13"/>
        <v>2.9291368253104428E-2</v>
      </c>
      <c r="K44" s="215">
        <f t="shared" si="14"/>
        <v>8.4419557307431947E-2</v>
      </c>
      <c r="L44" s="52">
        <f t="shared" si="15"/>
        <v>1.8217223404509697</v>
      </c>
      <c r="N44" s="27">
        <f t="shared" si="16"/>
        <v>4.0917740870288375</v>
      </c>
      <c r="O44" s="152">
        <f t="shared" si="17"/>
        <v>4.001534392431461</v>
      </c>
      <c r="P44" s="52">
        <f t="shared" si="8"/>
        <v>-2.2053928852876204E-2</v>
      </c>
    </row>
    <row r="45" spans="1:16" ht="20.100000000000001" customHeight="1" x14ac:dyDescent="0.25">
      <c r="A45" s="38" t="s">
        <v>172</v>
      </c>
      <c r="B45" s="19">
        <v>2309.04</v>
      </c>
      <c r="C45" s="140">
        <v>1911.48</v>
      </c>
      <c r="D45" s="247">
        <f t="shared" si="11"/>
        <v>0.1163286527269503</v>
      </c>
      <c r="E45" s="215">
        <f t="shared" si="12"/>
        <v>0.1085682641107561</v>
      </c>
      <c r="F45" s="52">
        <f t="shared" si="18"/>
        <v>-0.1721754495374701</v>
      </c>
      <c r="H45" s="19">
        <v>631.74900000000002</v>
      </c>
      <c r="I45" s="140">
        <v>442.51699999999994</v>
      </c>
      <c r="J45" s="247">
        <f t="shared" si="13"/>
        <v>0.11061902275489868</v>
      </c>
      <c r="K45" s="215">
        <f t="shared" si="14"/>
        <v>7.9141513002406336E-2</v>
      </c>
      <c r="L45" s="52">
        <f t="shared" si="15"/>
        <v>-0.29953668308141379</v>
      </c>
      <c r="N45" s="27">
        <f t="shared" si="16"/>
        <v>2.7359811869868</v>
      </c>
      <c r="O45" s="152">
        <f t="shared" si="17"/>
        <v>2.3150490719233261</v>
      </c>
      <c r="P45" s="52">
        <f t="shared" si="8"/>
        <v>-0.15385051515177131</v>
      </c>
    </row>
    <row r="46" spans="1:16" ht="20.100000000000001" customHeight="1" x14ac:dyDescent="0.25">
      <c r="A46" s="38" t="s">
        <v>170</v>
      </c>
      <c r="B46" s="19">
        <v>1001.01</v>
      </c>
      <c r="C46" s="140">
        <v>893.34</v>
      </c>
      <c r="D46" s="247">
        <f t="shared" si="11"/>
        <v>5.043054458398491E-2</v>
      </c>
      <c r="E46" s="215">
        <f t="shared" si="12"/>
        <v>5.0739936102236413E-2</v>
      </c>
      <c r="F46" s="52">
        <f t="shared" si="18"/>
        <v>-0.10756136302334637</v>
      </c>
      <c r="H46" s="19">
        <v>336.54199999999997</v>
      </c>
      <c r="I46" s="140">
        <v>373.71899999999999</v>
      </c>
      <c r="J46" s="247">
        <f t="shared" si="13"/>
        <v>5.8928383196457941E-2</v>
      </c>
      <c r="K46" s="215">
        <f t="shared" si="14"/>
        <v>6.6837403077726495E-2</v>
      </c>
      <c r="L46" s="52">
        <f t="shared" si="15"/>
        <v>0.11046763851168657</v>
      </c>
      <c r="N46" s="27">
        <f t="shared" si="16"/>
        <v>3.3620243554010449</v>
      </c>
      <c r="O46" s="152">
        <f t="shared" si="17"/>
        <v>4.1833904224595333</v>
      </c>
      <c r="P46" s="52">
        <f t="shared" si="8"/>
        <v>0.24430699490292962</v>
      </c>
    </row>
    <row r="47" spans="1:16" ht="20.100000000000001" customHeight="1" x14ac:dyDescent="0.25">
      <c r="A47" s="38" t="s">
        <v>176</v>
      </c>
      <c r="B47" s="19">
        <v>1235.57</v>
      </c>
      <c r="C47" s="140">
        <v>778.23</v>
      </c>
      <c r="D47" s="247">
        <f t="shared" si="11"/>
        <v>6.2247597897757502E-2</v>
      </c>
      <c r="E47" s="215">
        <f t="shared" si="12"/>
        <v>4.4201916932907342E-2</v>
      </c>
      <c r="F47" s="52">
        <f t="shared" si="18"/>
        <v>-0.37014495334137276</v>
      </c>
      <c r="H47" s="19">
        <v>465.69900000000001</v>
      </c>
      <c r="I47" s="140">
        <v>354.74199999999996</v>
      </c>
      <c r="J47" s="247">
        <f t="shared" si="13"/>
        <v>8.1543727458110046E-2</v>
      </c>
      <c r="K47" s="215">
        <f t="shared" si="14"/>
        <v>6.3443480375894326E-2</v>
      </c>
      <c r="L47" s="52">
        <f t="shared" si="15"/>
        <v>-0.23825904715277474</v>
      </c>
      <c r="N47" s="27">
        <f t="shared" si="16"/>
        <v>3.7691025194849344</v>
      </c>
      <c r="O47" s="152">
        <f t="shared" si="17"/>
        <v>4.5583182349690956</v>
      </c>
      <c r="P47" s="52">
        <f t="shared" si="8"/>
        <v>0.20939088586850413</v>
      </c>
    </row>
    <row r="48" spans="1:16" ht="20.100000000000001" customHeight="1" x14ac:dyDescent="0.25">
      <c r="A48" s="38" t="s">
        <v>179</v>
      </c>
      <c r="B48" s="19">
        <v>1088.8800000000001</v>
      </c>
      <c r="C48" s="140">
        <v>598.80999999999995</v>
      </c>
      <c r="D48" s="247">
        <f t="shared" si="11"/>
        <v>5.4857405407148278E-2</v>
      </c>
      <c r="E48" s="215">
        <f t="shared" si="12"/>
        <v>3.401121760738373E-2</v>
      </c>
      <c r="F48" s="52">
        <f t="shared" si="18"/>
        <v>-0.45006795973844693</v>
      </c>
      <c r="H48" s="19">
        <v>310.56900000000002</v>
      </c>
      <c r="I48" s="140">
        <v>188.57700000000003</v>
      </c>
      <c r="J48" s="247">
        <f t="shared" si="13"/>
        <v>5.4380520235039753E-2</v>
      </c>
      <c r="K48" s="215">
        <f t="shared" si="14"/>
        <v>3.3725866119165553E-2</v>
      </c>
      <c r="L48" s="52">
        <f t="shared" si="15"/>
        <v>-0.39280159964452338</v>
      </c>
      <c r="N48" s="27">
        <f t="shared" si="16"/>
        <v>2.8521875688781133</v>
      </c>
      <c r="O48" s="152">
        <f t="shared" si="17"/>
        <v>3.1491959052120047</v>
      </c>
      <c r="P48" s="52">
        <f t="shared" si="8"/>
        <v>0.10413352178332275</v>
      </c>
    </row>
    <row r="49" spans="1:16" ht="20.100000000000001" customHeight="1" x14ac:dyDescent="0.25">
      <c r="A49" s="38" t="s">
        <v>166</v>
      </c>
      <c r="B49" s="19">
        <v>1026.33</v>
      </c>
      <c r="C49" s="140">
        <v>484.05000000000007</v>
      </c>
      <c r="D49" s="247">
        <f t="shared" si="11"/>
        <v>5.1706157603701494E-2</v>
      </c>
      <c r="E49" s="215">
        <f t="shared" si="12"/>
        <v>2.7493077742279017E-2</v>
      </c>
      <c r="F49" s="52">
        <f t="shared" si="18"/>
        <v>-0.52836806874981723</v>
      </c>
      <c r="H49" s="19">
        <v>350.94900000000001</v>
      </c>
      <c r="I49" s="140">
        <v>187.24099999999999</v>
      </c>
      <c r="J49" s="247">
        <f t="shared" si="13"/>
        <v>6.1451043716426838E-2</v>
      </c>
      <c r="K49" s="215">
        <f t="shared" si="14"/>
        <v>3.3486930527151647E-2</v>
      </c>
      <c r="L49" s="52">
        <f t="shared" si="15"/>
        <v>-0.46647233643634833</v>
      </c>
      <c r="N49" s="27">
        <f t="shared" si="16"/>
        <v>3.4194557306129614</v>
      </c>
      <c r="O49" s="152">
        <f t="shared" si="17"/>
        <v>3.8682160933787824</v>
      </c>
      <c r="P49" s="52">
        <f t="shared" si="8"/>
        <v>0.13123736586154824</v>
      </c>
    </row>
    <row r="50" spans="1:16" ht="20.100000000000001" customHeight="1" x14ac:dyDescent="0.25">
      <c r="A50" s="38" t="s">
        <v>175</v>
      </c>
      <c r="B50" s="19">
        <v>335.28</v>
      </c>
      <c r="C50" s="140">
        <v>198.99</v>
      </c>
      <c r="D50" s="247">
        <f t="shared" si="11"/>
        <v>1.6891292782408227E-2</v>
      </c>
      <c r="E50" s="215">
        <f t="shared" si="12"/>
        <v>1.1302236421725238E-2</v>
      </c>
      <c r="F50" s="52">
        <f t="shared" si="18"/>
        <v>-0.40649606299212593</v>
      </c>
      <c r="H50" s="19">
        <v>93.376999999999995</v>
      </c>
      <c r="I50" s="140">
        <v>81.528000000000006</v>
      </c>
      <c r="J50" s="247">
        <f t="shared" si="13"/>
        <v>1.6350279126336843E-2</v>
      </c>
      <c r="K50" s="215">
        <f t="shared" si="14"/>
        <v>1.4580794121039835E-2</v>
      </c>
      <c r="L50" s="52">
        <f t="shared" si="15"/>
        <v>-0.12689420306927821</v>
      </c>
      <c r="N50" s="27">
        <f t="shared" si="16"/>
        <v>2.7850453352421853</v>
      </c>
      <c r="O50" s="152">
        <f t="shared" si="17"/>
        <v>4.0970903060455299</v>
      </c>
      <c r="P50" s="52">
        <f t="shared" si="8"/>
        <v>0.47110363131279159</v>
      </c>
    </row>
    <row r="51" spans="1:16" ht="20.100000000000001" customHeight="1" x14ac:dyDescent="0.25">
      <c r="A51" s="38" t="s">
        <v>186</v>
      </c>
      <c r="B51" s="19">
        <v>21.25</v>
      </c>
      <c r="C51" s="140">
        <v>199.90000000000003</v>
      </c>
      <c r="D51" s="247">
        <f t="shared" si="11"/>
        <v>1.0705677989327573E-3</v>
      </c>
      <c r="E51" s="215">
        <f t="shared" si="12"/>
        <v>1.1353922612708555E-2</v>
      </c>
      <c r="F51" s="52">
        <f t="shared" si="18"/>
        <v>8.4070588235294128</v>
      </c>
      <c r="H51" s="19">
        <v>7.2779999999999996</v>
      </c>
      <c r="I51" s="140">
        <v>51.045000000000002</v>
      </c>
      <c r="J51" s="247">
        <f t="shared" si="13"/>
        <v>1.2743751831979988E-3</v>
      </c>
      <c r="K51" s="215">
        <f t="shared" si="14"/>
        <v>9.129092286189756E-3</v>
      </c>
      <c r="L51" s="52">
        <f t="shared" si="15"/>
        <v>6.013602638087387</v>
      </c>
      <c r="N51" s="27">
        <f t="shared" si="16"/>
        <v>3.4249411764705879</v>
      </c>
      <c r="O51" s="152">
        <f t="shared" si="17"/>
        <v>2.5535267633816905</v>
      </c>
      <c r="P51" s="52">
        <f t="shared" si="8"/>
        <v>-0.25443193567105071</v>
      </c>
    </row>
    <row r="52" spans="1:16" ht="20.100000000000001" customHeight="1" x14ac:dyDescent="0.25">
      <c r="A52" s="38" t="s">
        <v>188</v>
      </c>
      <c r="B52" s="19">
        <v>118.36000000000001</v>
      </c>
      <c r="C52" s="140">
        <v>96.13</v>
      </c>
      <c r="D52" s="247">
        <f t="shared" si="11"/>
        <v>5.9629366909026435E-3</v>
      </c>
      <c r="E52" s="215">
        <f t="shared" si="12"/>
        <v>5.4599929002484898E-3</v>
      </c>
      <c r="F52" s="52">
        <f t="shared" si="18"/>
        <v>-0.18781683001013869</v>
      </c>
      <c r="H52" s="19">
        <v>34.278999999999996</v>
      </c>
      <c r="I52" s="140">
        <v>32.588000000000001</v>
      </c>
      <c r="J52" s="247">
        <f t="shared" si="13"/>
        <v>6.0022405749992026E-3</v>
      </c>
      <c r="K52" s="215">
        <f t="shared" si="14"/>
        <v>5.8281684674767707E-3</v>
      </c>
      <c r="L52" s="52">
        <f t="shared" si="15"/>
        <v>-4.9330493888386347E-2</v>
      </c>
      <c r="N52" s="27">
        <f t="shared" si="16"/>
        <v>2.8961642446772551</v>
      </c>
      <c r="O52" s="152">
        <f t="shared" si="17"/>
        <v>3.3899927181941125</v>
      </c>
      <c r="P52" s="52">
        <f t="shared" si="8"/>
        <v>0.17051121131145966</v>
      </c>
    </row>
    <row r="53" spans="1:16" ht="20.100000000000001" customHeight="1" x14ac:dyDescent="0.25">
      <c r="A53" s="38" t="s">
        <v>190</v>
      </c>
      <c r="B53" s="19">
        <v>0.51</v>
      </c>
      <c r="C53" s="140">
        <v>108.52</v>
      </c>
      <c r="D53" s="247">
        <f t="shared" si="11"/>
        <v>2.5693627174386175E-5</v>
      </c>
      <c r="E53" s="215">
        <f t="shared" si="12"/>
        <v>6.1637202697905555E-3</v>
      </c>
      <c r="F53" s="52">
        <f t="shared" si="18"/>
        <v>211.78431372549016</v>
      </c>
      <c r="H53" s="19">
        <v>0.6140000000000001</v>
      </c>
      <c r="I53" s="140">
        <v>26.777000000000001</v>
      </c>
      <c r="J53" s="247">
        <f t="shared" si="13"/>
        <v>1.0751117923654459E-4</v>
      </c>
      <c r="K53" s="215">
        <f t="shared" si="14"/>
        <v>4.7889059486199053E-3</v>
      </c>
      <c r="L53" s="52">
        <f t="shared" si="15"/>
        <v>42.610749185667743</v>
      </c>
      <c r="N53" s="27">
        <f t="shared" si="16"/>
        <v>12.039215686274511</v>
      </c>
      <c r="O53" s="152">
        <f t="shared" si="17"/>
        <v>2.4674714338370811</v>
      </c>
      <c r="P53" s="52">
        <f t="shared" si="8"/>
        <v>-0.79504716103307627</v>
      </c>
    </row>
    <row r="54" spans="1:16" ht="20.100000000000001" customHeight="1" x14ac:dyDescent="0.25">
      <c r="A54" s="38" t="s">
        <v>191</v>
      </c>
      <c r="B54" s="19">
        <v>45.820000000000007</v>
      </c>
      <c r="C54" s="140">
        <v>50.82</v>
      </c>
      <c r="D54" s="247">
        <f t="shared" si="11"/>
        <v>2.3083960728046563E-3</v>
      </c>
      <c r="E54" s="215">
        <f t="shared" si="12"/>
        <v>2.8864749733759311E-3</v>
      </c>
      <c r="F54" s="52">
        <f>(C54-B54)/B54</f>
        <v>0.10912265386294177</v>
      </c>
      <c r="H54" s="19">
        <v>19.994999999999997</v>
      </c>
      <c r="I54" s="140">
        <v>22.07</v>
      </c>
      <c r="J54" s="247">
        <f t="shared" si="13"/>
        <v>3.5011173108057138E-3</v>
      </c>
      <c r="K54" s="215">
        <f t="shared" si="14"/>
        <v>3.9470872123853048E-3</v>
      </c>
      <c r="L54" s="52">
        <f t="shared" si="15"/>
        <v>0.10377594398599665</v>
      </c>
      <c r="N54" s="27">
        <f t="shared" si="16"/>
        <v>4.363814927979047</v>
      </c>
      <c r="O54" s="152">
        <f t="shared" si="17"/>
        <v>4.342778433687525</v>
      </c>
      <c r="P54" s="52">
        <f t="shared" si="8"/>
        <v>-4.8206660086898617E-3</v>
      </c>
    </row>
    <row r="55" spans="1:16" ht="20.100000000000001" customHeight="1" x14ac:dyDescent="0.25">
      <c r="A55" s="38" t="s">
        <v>174</v>
      </c>
      <c r="B55" s="19">
        <v>281.87</v>
      </c>
      <c r="C55" s="140">
        <v>54.680000000000007</v>
      </c>
      <c r="D55" s="247">
        <f t="shared" si="11"/>
        <v>1.4200515081655356E-2</v>
      </c>
      <c r="E55" s="215">
        <f t="shared" si="12"/>
        <v>3.1057152999645009E-3</v>
      </c>
      <c r="F55" s="52">
        <f>(C55-B55)/B55</f>
        <v>-0.80600986270266428</v>
      </c>
      <c r="H55" s="19">
        <v>79.712999999999994</v>
      </c>
      <c r="I55" s="140">
        <v>19.265000000000001</v>
      </c>
      <c r="J55" s="247">
        <f t="shared" si="13"/>
        <v>1.39577176392226E-2</v>
      </c>
      <c r="K55" s="215">
        <f t="shared" si="14"/>
        <v>3.4454297755597148E-3</v>
      </c>
      <c r="L55" s="52">
        <f t="shared" si="15"/>
        <v>-0.75832047470299702</v>
      </c>
      <c r="N55" s="27">
        <f t="shared" ref="N55:N56" si="19">(H55/B55)*10</f>
        <v>2.8280058182850247</v>
      </c>
      <c r="O55" s="152">
        <f t="shared" ref="O55:O56" si="20">(I55/C55)*10</f>
        <v>3.5232260424286754</v>
      </c>
      <c r="P55" s="52">
        <f t="shared" ref="P55:P56" si="21">(O55-N55)/N55</f>
        <v>0.24583408550596619</v>
      </c>
    </row>
    <row r="56" spans="1:16" ht="20.100000000000001" customHeight="1" x14ac:dyDescent="0.25">
      <c r="A56" s="38" t="s">
        <v>184</v>
      </c>
      <c r="B56" s="19">
        <v>136.57</v>
      </c>
      <c r="C56" s="140">
        <v>23.01</v>
      </c>
      <c r="D56" s="247">
        <f t="shared" si="11"/>
        <v>6.8803503200116078E-3</v>
      </c>
      <c r="E56" s="215">
        <f t="shared" si="12"/>
        <v>1.3069222577209796E-3</v>
      </c>
      <c r="F56" s="52">
        <f t="shared" si="18"/>
        <v>-0.83151497400600416</v>
      </c>
      <c r="H56" s="19">
        <v>33.863999999999997</v>
      </c>
      <c r="I56" s="140">
        <v>14.866</v>
      </c>
      <c r="J56" s="247">
        <f t="shared" si="13"/>
        <v>5.9295742242122876E-3</v>
      </c>
      <c r="K56" s="215">
        <f t="shared" si="14"/>
        <v>2.6586949931726301E-3</v>
      </c>
      <c r="L56" s="52">
        <f t="shared" si="15"/>
        <v>-0.56100874084573582</v>
      </c>
      <c r="N56" s="27">
        <f t="shared" si="19"/>
        <v>2.4796075272753897</v>
      </c>
      <c r="O56" s="152">
        <f t="shared" si="20"/>
        <v>6.4606692742285956</v>
      </c>
      <c r="P56" s="52">
        <f t="shared" si="21"/>
        <v>1.605520915371484</v>
      </c>
    </row>
    <row r="57" spans="1:16" ht="20.100000000000001" customHeight="1" x14ac:dyDescent="0.25">
      <c r="A57" s="38" t="s">
        <v>148</v>
      </c>
      <c r="B57" s="19">
        <v>18.3</v>
      </c>
      <c r="C57" s="140">
        <v>41.690000000000005</v>
      </c>
      <c r="D57" s="247">
        <f t="shared" si="11"/>
        <v>9.219477986103275E-4</v>
      </c>
      <c r="E57" s="215">
        <f t="shared" si="12"/>
        <v>2.3679091231806884E-3</v>
      </c>
      <c r="F57" s="52">
        <f t="shared" ref="F57:F58" si="22">(C57-B57)/B57</f>
        <v>1.2781420765027325</v>
      </c>
      <c r="H57" s="19">
        <v>13.129000000000001</v>
      </c>
      <c r="I57" s="140">
        <v>12.544</v>
      </c>
      <c r="J57" s="247">
        <f t="shared" si="13"/>
        <v>2.2988831794732798E-3</v>
      </c>
      <c r="K57" s="215">
        <f t="shared" si="14"/>
        <v>2.2434192112442803E-3</v>
      </c>
      <c r="L57" s="52">
        <f t="shared" si="15"/>
        <v>-4.455784903648418E-2</v>
      </c>
      <c r="N57" s="27">
        <f t="shared" si="16"/>
        <v>7.1743169398907103</v>
      </c>
      <c r="O57" s="152">
        <f t="shared" si="17"/>
        <v>3.008875029983209</v>
      </c>
      <c r="P57" s="52">
        <f t="shared" ref="P57:P58" si="23">(O57-N57)/N57</f>
        <v>-0.58060466868236182</v>
      </c>
    </row>
    <row r="58" spans="1:16" ht="20.100000000000001" customHeight="1" x14ac:dyDescent="0.25">
      <c r="A58" s="38" t="s">
        <v>189</v>
      </c>
      <c r="B58" s="19">
        <v>1.99</v>
      </c>
      <c r="C58" s="140">
        <v>4.3199999999999994</v>
      </c>
      <c r="D58" s="247">
        <f t="shared" si="11"/>
        <v>1.0025552564123233E-4</v>
      </c>
      <c r="E58" s="215">
        <f t="shared" si="12"/>
        <v>2.45367412140575E-4</v>
      </c>
      <c r="F58" s="52">
        <f t="shared" si="22"/>
        <v>1.1708542713567835</v>
      </c>
      <c r="H58" s="19">
        <v>1.4690000000000001</v>
      </c>
      <c r="I58" s="140">
        <v>4.8319999999999999</v>
      </c>
      <c r="J58" s="247">
        <f t="shared" si="13"/>
        <v>2.5722137182163514E-4</v>
      </c>
      <c r="K58" s="215">
        <f t="shared" si="14"/>
        <v>8.6417423698440389E-4</v>
      </c>
      <c r="L58" s="52">
        <f t="shared" si="15"/>
        <v>2.28931245745405</v>
      </c>
      <c r="N58" s="27">
        <f t="shared" si="16"/>
        <v>7.3819095477386938</v>
      </c>
      <c r="O58" s="152">
        <f t="shared" si="17"/>
        <v>11.185185185185187</v>
      </c>
      <c r="P58" s="52">
        <f t="shared" si="23"/>
        <v>0.51521569220684282</v>
      </c>
    </row>
    <row r="59" spans="1:16" ht="20.100000000000001" customHeight="1" x14ac:dyDescent="0.25">
      <c r="A59" s="38" t="s">
        <v>185</v>
      </c>
      <c r="B59" s="19">
        <v>19.43</v>
      </c>
      <c r="C59" s="140">
        <v>10.72</v>
      </c>
      <c r="D59" s="247">
        <f t="shared" si="11"/>
        <v>9.7887681568298713E-4</v>
      </c>
      <c r="E59" s="215">
        <f t="shared" si="12"/>
        <v>6.0887468938587144E-4</v>
      </c>
      <c r="F59" s="52">
        <f t="shared" ref="F59" si="24">(C59-B59)/B59</f>
        <v>-0.44827586206896547</v>
      </c>
      <c r="H59" s="19">
        <v>6.2720000000000002</v>
      </c>
      <c r="I59" s="140">
        <v>4.5430000000000001</v>
      </c>
      <c r="J59" s="247">
        <f t="shared" si="13"/>
        <v>1.0982249449048983E-3</v>
      </c>
      <c r="K59" s="215">
        <f t="shared" si="14"/>
        <v>8.1248831925085827E-4</v>
      </c>
      <c r="L59" s="52">
        <f t="shared" si="15"/>
        <v>-0.27566964285714285</v>
      </c>
      <c r="N59" s="27">
        <f t="shared" si="16"/>
        <v>3.2279979413278435</v>
      </c>
      <c r="O59" s="152">
        <f t="shared" si="17"/>
        <v>4.2378731343283587</v>
      </c>
      <c r="P59" s="52">
        <f t="shared" ref="P59" si="25">(O59-N59)/N59</f>
        <v>0.31284877232142877</v>
      </c>
    </row>
    <row r="60" spans="1:16" ht="20.100000000000001" customHeight="1" x14ac:dyDescent="0.25">
      <c r="A60" s="38" t="s">
        <v>213</v>
      </c>
      <c r="B60" s="19"/>
      <c r="C60" s="140">
        <v>1.94</v>
      </c>
      <c r="D60" s="247">
        <f t="shared" si="11"/>
        <v>0</v>
      </c>
      <c r="E60" s="215">
        <f t="shared" si="12"/>
        <v>1.1018814341498045E-4</v>
      </c>
      <c r="F60" s="52"/>
      <c r="H60" s="19"/>
      <c r="I60" s="140">
        <v>0.7430000000000001</v>
      </c>
      <c r="J60" s="247">
        <f t="shared" si="13"/>
        <v>0</v>
      </c>
      <c r="K60" s="215">
        <f t="shared" si="14"/>
        <v>1.32881096456832E-4</v>
      </c>
      <c r="L60" s="52"/>
      <c r="N60" s="27"/>
      <c r="O60" s="152">
        <f t="shared" ref="O60" si="26">(I60/C60)*10</f>
        <v>3.8298969072164954</v>
      </c>
      <c r="P60" s="52"/>
    </row>
    <row r="61" spans="1:16" ht="20.100000000000001" customHeight="1" thickBot="1" x14ac:dyDescent="0.3">
      <c r="A61" s="8" t="s">
        <v>17</v>
      </c>
      <c r="B61" s="19">
        <f>B62-SUM(B39:B60)</f>
        <v>8.6200000000026193</v>
      </c>
      <c r="C61" s="140">
        <f>C62-SUM(C39:C60)</f>
        <v>2.8600000000042201</v>
      </c>
      <c r="D61" s="247">
        <f t="shared" si="11"/>
        <v>4.3427267890838457E-4</v>
      </c>
      <c r="E61" s="215">
        <f t="shared" si="12"/>
        <v>1.6244231451923149E-4</v>
      </c>
      <c r="F61" s="52">
        <f t="shared" si="18"/>
        <v>-0.66821345707617741</v>
      </c>
      <c r="H61" s="19">
        <f>H62-SUM(H39:H60)</f>
        <v>5.0040000000008149</v>
      </c>
      <c r="I61" s="140">
        <f>I62-SUM(I39:I60)</f>
        <v>1.9299999999993815</v>
      </c>
      <c r="J61" s="247">
        <f t="shared" si="13"/>
        <v>8.7619860081393584E-4</v>
      </c>
      <c r="K61" s="215">
        <f t="shared" si="14"/>
        <v>3.4516893157685534E-4</v>
      </c>
      <c r="L61" s="52">
        <f t="shared" si="15"/>
        <v>-0.61430855315766042</v>
      </c>
      <c r="N61" s="27">
        <f t="shared" si="16"/>
        <v>5.8051044083518502</v>
      </c>
      <c r="O61" s="152">
        <f t="shared" si="17"/>
        <v>6.7482517482396283</v>
      </c>
      <c r="P61" s="52">
        <f t="shared" si="8"/>
        <v>0.16246862649547947</v>
      </c>
    </row>
    <row r="62" spans="1:16" ht="26.25" customHeight="1" thickBot="1" x14ac:dyDescent="0.3">
      <c r="A62" s="12" t="s">
        <v>18</v>
      </c>
      <c r="B62" s="17">
        <v>19849.28</v>
      </c>
      <c r="C62" s="145">
        <v>17606.250000000004</v>
      </c>
      <c r="D62" s="253">
        <f>SUM(D39:D61)</f>
        <v>0.99999999999999989</v>
      </c>
      <c r="E62" s="254">
        <f>SUM(E39:E61)</f>
        <v>0.99999999999999956</v>
      </c>
      <c r="F62" s="57">
        <f t="shared" si="18"/>
        <v>-0.11300309129600647</v>
      </c>
      <c r="G62" s="1"/>
      <c r="H62" s="17">
        <v>5711.0339999999997</v>
      </c>
      <c r="I62" s="145">
        <v>5591.4650000000001</v>
      </c>
      <c r="J62" s="253">
        <f>SUM(J39:J61)</f>
        <v>0.99999999999999989</v>
      </c>
      <c r="K62" s="254">
        <f>SUM(K39:K61)</f>
        <v>0.99999999999999978</v>
      </c>
      <c r="L62" s="57">
        <f t="shared" si="15"/>
        <v>-2.093648890901359E-2</v>
      </c>
      <c r="M62" s="1"/>
      <c r="N62" s="29">
        <f t="shared" si="16"/>
        <v>2.8771995760047719</v>
      </c>
      <c r="O62" s="146">
        <f t="shared" si="17"/>
        <v>3.1758409655662048</v>
      </c>
      <c r="P62" s="57">
        <f t="shared" si="8"/>
        <v>0.10379585484859585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L37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160</v>
      </c>
      <c r="B68" s="39">
        <v>4991.3500000000004</v>
      </c>
      <c r="C68" s="147">
        <v>7681.89</v>
      </c>
      <c r="D68" s="247">
        <f>B68/$B$96</f>
        <v>0.20002019697662476</v>
      </c>
      <c r="E68" s="246">
        <f>C68/$C$96</f>
        <v>0.2276083184594708</v>
      </c>
      <c r="F68" s="61">
        <f t="shared" ref="F68:F75" si="27">(C68-B68)/B68</f>
        <v>0.53904054013443248</v>
      </c>
      <c r="H68" s="19">
        <v>1827.1799999999998</v>
      </c>
      <c r="I68" s="147">
        <v>2497.1410000000001</v>
      </c>
      <c r="J68" s="245">
        <f>H68/$H$96</f>
        <v>0.1880358416373458</v>
      </c>
      <c r="K68" s="246">
        <f>I68/$I$96</f>
        <v>0.21921078740598482</v>
      </c>
      <c r="L68" s="61">
        <f t="shared" ref="L68:L96" si="28">(I68-H68)/H68</f>
        <v>0.36666393020939386</v>
      </c>
      <c r="N68" s="41">
        <f t="shared" ref="N68:N96" si="29">(H68/B68)*10</f>
        <v>3.6606929988880759</v>
      </c>
      <c r="O68" s="149">
        <f t="shared" ref="O68:O96" si="30">(I68/C68)*10</f>
        <v>3.2506857036484509</v>
      </c>
      <c r="P68" s="61">
        <f t="shared" si="8"/>
        <v>-0.11200264413436566</v>
      </c>
    </row>
    <row r="69" spans="1:16" ht="20.100000000000001" customHeight="1" x14ac:dyDescent="0.25">
      <c r="A69" s="38" t="s">
        <v>161</v>
      </c>
      <c r="B69" s="19">
        <v>4951.91</v>
      </c>
      <c r="C69" s="140">
        <v>5638.1600000000008</v>
      </c>
      <c r="D69" s="247">
        <f t="shared" ref="D69:D95" si="31">B69/$B$96</f>
        <v>0.19843970340900113</v>
      </c>
      <c r="E69" s="215">
        <f t="shared" ref="E69:E95" si="32">C69/$C$96</f>
        <v>0.16705421671039938</v>
      </c>
      <c r="F69" s="52">
        <f t="shared" si="27"/>
        <v>0.13858289023831227</v>
      </c>
      <c r="H69" s="19">
        <v>2025.2469999999998</v>
      </c>
      <c r="I69" s="140">
        <v>2097.2870000000003</v>
      </c>
      <c r="J69" s="214">
        <f t="shared" ref="J69:J96" si="33">H69/$H$96</f>
        <v>0.20841899767319566</v>
      </c>
      <c r="K69" s="215">
        <f t="shared" ref="K69:K96" si="34">I69/$I$96</f>
        <v>0.18410972175233026</v>
      </c>
      <c r="L69" s="52">
        <f t="shared" si="28"/>
        <v>3.557096986194791E-2</v>
      </c>
      <c r="N69" s="40">
        <f t="shared" si="29"/>
        <v>4.089829984793746</v>
      </c>
      <c r="O69" s="143">
        <f t="shared" si="30"/>
        <v>3.7198075258595003</v>
      </c>
      <c r="P69" s="52">
        <f t="shared" si="8"/>
        <v>-9.0473799720285034E-2</v>
      </c>
    </row>
    <row r="70" spans="1:16" ht="20.100000000000001" customHeight="1" x14ac:dyDescent="0.25">
      <c r="A70" s="38" t="s">
        <v>164</v>
      </c>
      <c r="B70" s="19">
        <v>3652.92</v>
      </c>
      <c r="C70" s="140">
        <v>4269.72</v>
      </c>
      <c r="D70" s="247">
        <f t="shared" si="31"/>
        <v>0.14638480129420939</v>
      </c>
      <c r="E70" s="215">
        <f t="shared" si="32"/>
        <v>0.12650842299131745</v>
      </c>
      <c r="F70" s="52">
        <f t="shared" si="27"/>
        <v>0.16885122039354822</v>
      </c>
      <c r="H70" s="19">
        <v>1570.5929999999998</v>
      </c>
      <c r="I70" s="140">
        <v>1747.8150000000001</v>
      </c>
      <c r="J70" s="214">
        <f t="shared" si="33"/>
        <v>0.16163036845013837</v>
      </c>
      <c r="K70" s="215">
        <f t="shared" si="34"/>
        <v>0.15343142513377955</v>
      </c>
      <c r="L70" s="52">
        <f t="shared" si="28"/>
        <v>0.1128376352116686</v>
      </c>
      <c r="N70" s="40">
        <f t="shared" si="29"/>
        <v>4.2995548766466278</v>
      </c>
      <c r="O70" s="143">
        <f t="shared" si="30"/>
        <v>4.0935119867344936</v>
      </c>
      <c r="P70" s="52">
        <f t="shared" si="8"/>
        <v>-4.7921911877732391E-2</v>
      </c>
    </row>
    <row r="71" spans="1:16" ht="20.100000000000001" customHeight="1" x14ac:dyDescent="0.25">
      <c r="A71" s="38" t="s">
        <v>168</v>
      </c>
      <c r="B71" s="19">
        <v>1698.7600000000002</v>
      </c>
      <c r="C71" s="140">
        <v>7878.84</v>
      </c>
      <c r="D71" s="247">
        <f t="shared" si="31"/>
        <v>6.807503176816114E-2</v>
      </c>
      <c r="E71" s="215">
        <f t="shared" si="32"/>
        <v>0.23344379102163879</v>
      </c>
      <c r="F71" s="52">
        <f t="shared" si="27"/>
        <v>3.6379947726577027</v>
      </c>
      <c r="H71" s="19">
        <v>341.90599999999995</v>
      </c>
      <c r="I71" s="140">
        <v>1413.3530000000001</v>
      </c>
      <c r="J71" s="214">
        <f t="shared" si="33"/>
        <v>3.5185686396993369E-2</v>
      </c>
      <c r="K71" s="215">
        <f t="shared" si="34"/>
        <v>0.12407077694555929</v>
      </c>
      <c r="L71" s="52">
        <f t="shared" si="28"/>
        <v>3.1337472872660914</v>
      </c>
      <c r="N71" s="40">
        <f t="shared" si="29"/>
        <v>2.0126798370576178</v>
      </c>
      <c r="O71" s="143">
        <f t="shared" si="30"/>
        <v>1.7938592483157421</v>
      </c>
      <c r="P71" s="52">
        <f t="shared" si="8"/>
        <v>-0.10872101201240952</v>
      </c>
    </row>
    <row r="72" spans="1:16" ht="20.100000000000001" customHeight="1" x14ac:dyDescent="0.25">
      <c r="A72" s="38" t="s">
        <v>162</v>
      </c>
      <c r="B72" s="19">
        <v>2719.96</v>
      </c>
      <c r="C72" s="140">
        <v>2385.58</v>
      </c>
      <c r="D72" s="247">
        <f t="shared" si="31"/>
        <v>0.10899795345318206</v>
      </c>
      <c r="E72" s="215">
        <f t="shared" si="32"/>
        <v>7.0682846584700421E-2</v>
      </c>
      <c r="F72" s="52">
        <f t="shared" si="27"/>
        <v>-0.12293563140634425</v>
      </c>
      <c r="H72" s="19">
        <v>981.14300000000003</v>
      </c>
      <c r="I72" s="140">
        <v>910.49900000000002</v>
      </c>
      <c r="J72" s="214">
        <f t="shared" si="33"/>
        <v>0.10096982769710175</v>
      </c>
      <c r="K72" s="215">
        <f t="shared" si="34"/>
        <v>7.9927886620083433E-2</v>
      </c>
      <c r="L72" s="52">
        <f t="shared" si="28"/>
        <v>-7.2001736749892728E-2</v>
      </c>
      <c r="N72" s="40">
        <f t="shared" si="29"/>
        <v>3.6071964293592549</v>
      </c>
      <c r="O72" s="143">
        <f t="shared" si="30"/>
        <v>3.8166777052121499</v>
      </c>
      <c r="P72" s="52">
        <f t="shared" ref="P72:P75" si="35">(O72-N72)/N72</f>
        <v>5.8073154582852893E-2</v>
      </c>
    </row>
    <row r="73" spans="1:16" ht="20.100000000000001" customHeight="1" x14ac:dyDescent="0.25">
      <c r="A73" s="38" t="s">
        <v>167</v>
      </c>
      <c r="B73" s="19">
        <v>2319.6800000000003</v>
      </c>
      <c r="C73" s="140">
        <v>1868.82</v>
      </c>
      <c r="D73" s="247">
        <f t="shared" si="31"/>
        <v>9.2957386382989962E-2</v>
      </c>
      <c r="E73" s="215">
        <f t="shared" si="32"/>
        <v>5.5371656936434678E-2</v>
      </c>
      <c r="F73" s="52">
        <f t="shared" si="27"/>
        <v>-0.19436301558835714</v>
      </c>
      <c r="H73" s="19">
        <v>1059.8910000000001</v>
      </c>
      <c r="I73" s="140">
        <v>875.57600000000014</v>
      </c>
      <c r="J73" s="214">
        <f t="shared" si="33"/>
        <v>0.10907381660747605</v>
      </c>
      <c r="K73" s="215">
        <f t="shared" si="34"/>
        <v>7.6862181348102729E-2</v>
      </c>
      <c r="L73" s="52">
        <f t="shared" si="28"/>
        <v>-0.17389995763715319</v>
      </c>
      <c r="N73" s="40">
        <f t="shared" si="29"/>
        <v>4.5691259139191605</v>
      </c>
      <c r="O73" s="143">
        <f t="shared" si="30"/>
        <v>4.6851810233195286</v>
      </c>
      <c r="P73" s="52">
        <f t="shared" si="35"/>
        <v>2.5399849246181539E-2</v>
      </c>
    </row>
    <row r="74" spans="1:16" ht="20.100000000000001" customHeight="1" x14ac:dyDescent="0.25">
      <c r="A74" s="38" t="s">
        <v>182</v>
      </c>
      <c r="B74" s="19">
        <v>96.14</v>
      </c>
      <c r="C74" s="140">
        <v>267.13</v>
      </c>
      <c r="D74" s="247">
        <f t="shared" si="31"/>
        <v>3.8526534379141322E-3</v>
      </c>
      <c r="E74" s="215">
        <f t="shared" si="32"/>
        <v>7.9148503962017721E-3</v>
      </c>
      <c r="F74" s="52">
        <f t="shared" si="27"/>
        <v>1.7785521115040566</v>
      </c>
      <c r="H74" s="19">
        <v>50.162000000000006</v>
      </c>
      <c r="I74" s="140">
        <v>347.89099999999996</v>
      </c>
      <c r="J74" s="214">
        <f t="shared" si="33"/>
        <v>5.162191950553608E-3</v>
      </c>
      <c r="K74" s="215">
        <f t="shared" si="34"/>
        <v>3.0539508999073522E-2</v>
      </c>
      <c r="L74" s="52">
        <f t="shared" si="28"/>
        <v>5.9353494677245706</v>
      </c>
      <c r="N74" s="40">
        <f t="shared" si="29"/>
        <v>5.2175993343041407</v>
      </c>
      <c r="O74" s="143">
        <f t="shared" si="30"/>
        <v>13.023284543106353</v>
      </c>
      <c r="P74" s="52">
        <f t="shared" si="35"/>
        <v>1.4960300147008583</v>
      </c>
    </row>
    <row r="75" spans="1:16" ht="20.100000000000001" customHeight="1" x14ac:dyDescent="0.25">
      <c r="A75" s="38" t="s">
        <v>171</v>
      </c>
      <c r="B75" s="19">
        <v>971.67000000000007</v>
      </c>
      <c r="C75" s="140">
        <v>340.64</v>
      </c>
      <c r="D75" s="247">
        <f t="shared" si="31"/>
        <v>3.8938087851238042E-2</v>
      </c>
      <c r="E75" s="215">
        <f t="shared" si="32"/>
        <v>1.0092893493662904E-2</v>
      </c>
      <c r="F75" s="52">
        <f t="shared" si="27"/>
        <v>-0.64942830384801431</v>
      </c>
      <c r="H75" s="19">
        <v>391.05699999999996</v>
      </c>
      <c r="I75" s="140">
        <v>248.42399999999998</v>
      </c>
      <c r="J75" s="214">
        <f t="shared" si="33"/>
        <v>4.0243835923759852E-2</v>
      </c>
      <c r="K75" s="215">
        <f t="shared" si="34"/>
        <v>2.1807827691966281E-2</v>
      </c>
      <c r="L75" s="52">
        <f t="shared" si="28"/>
        <v>-0.36473710993538028</v>
      </c>
      <c r="N75" s="40">
        <f t="shared" si="29"/>
        <v>4.0245865365813485</v>
      </c>
      <c r="O75" s="143">
        <f t="shared" si="30"/>
        <v>7.2928604978863305</v>
      </c>
      <c r="P75" s="52">
        <f t="shared" si="35"/>
        <v>0.81207695041418837</v>
      </c>
    </row>
    <row r="76" spans="1:16" ht="20.100000000000001" customHeight="1" x14ac:dyDescent="0.25">
      <c r="A76" s="38" t="s">
        <v>173</v>
      </c>
      <c r="B76" s="19">
        <v>123.44</v>
      </c>
      <c r="C76" s="140">
        <v>138.66999999999999</v>
      </c>
      <c r="D76" s="247">
        <f t="shared" si="31"/>
        <v>4.9466563384243855E-3</v>
      </c>
      <c r="E76" s="215">
        <f t="shared" si="32"/>
        <v>4.1086823061479419E-3</v>
      </c>
      <c r="F76" s="52">
        <f t="shared" ref="F76:F80" si="36">(C76-B76)/B76</f>
        <v>0.12337977965003233</v>
      </c>
      <c r="H76" s="19">
        <v>234.71800000000002</v>
      </c>
      <c r="I76" s="140">
        <v>236.559</v>
      </c>
      <c r="J76" s="214">
        <f t="shared" si="33"/>
        <v>2.4154925446553999E-2</v>
      </c>
      <c r="K76" s="215">
        <f t="shared" si="34"/>
        <v>2.0766262160595801E-2</v>
      </c>
      <c r="L76" s="52">
        <f t="shared" si="28"/>
        <v>7.8434546988299988E-3</v>
      </c>
      <c r="N76" s="40">
        <f t="shared" si="29"/>
        <v>19.014744005184706</v>
      </c>
      <c r="O76" s="143">
        <f t="shared" si="30"/>
        <v>17.05913319391361</v>
      </c>
      <c r="P76" s="52">
        <f t="shared" ref="P76:P80" si="37">(O76-N76)/N76</f>
        <v>-0.10284707544513166</v>
      </c>
    </row>
    <row r="77" spans="1:16" ht="20.100000000000001" customHeight="1" x14ac:dyDescent="0.25">
      <c r="A77" s="38" t="s">
        <v>180</v>
      </c>
      <c r="B77" s="19">
        <v>297.23999999999995</v>
      </c>
      <c r="C77" s="140">
        <v>346.09000000000003</v>
      </c>
      <c r="D77" s="247">
        <f t="shared" si="31"/>
        <v>1.1911407404676477E-2</v>
      </c>
      <c r="E77" s="215">
        <f t="shared" si="32"/>
        <v>1.0254372678551534E-2</v>
      </c>
      <c r="F77" s="52">
        <f t="shared" si="36"/>
        <v>0.16434531018705453</v>
      </c>
      <c r="H77" s="19">
        <v>164.73500000000001</v>
      </c>
      <c r="I77" s="140">
        <v>196.70999999999998</v>
      </c>
      <c r="J77" s="214">
        <f t="shared" si="33"/>
        <v>1.6952946273562627E-2</v>
      </c>
      <c r="K77" s="215">
        <f t="shared" si="34"/>
        <v>1.7268129429067591E-2</v>
      </c>
      <c r="L77" s="52">
        <f t="shared" si="28"/>
        <v>0.19409961453243066</v>
      </c>
      <c r="N77" s="40">
        <f t="shared" si="29"/>
        <v>5.5421544879558615</v>
      </c>
      <c r="O77" s="143">
        <f t="shared" si="30"/>
        <v>5.6837816752867738</v>
      </c>
      <c r="P77" s="52">
        <f t="shared" si="37"/>
        <v>2.5554536171572745E-2</v>
      </c>
    </row>
    <row r="78" spans="1:16" ht="20.100000000000001" customHeight="1" x14ac:dyDescent="0.25">
      <c r="A78" s="38" t="s">
        <v>178</v>
      </c>
      <c r="B78" s="19">
        <v>534.55000000000007</v>
      </c>
      <c r="C78" s="140">
        <v>205.99</v>
      </c>
      <c r="D78" s="247">
        <f t="shared" si="31"/>
        <v>2.1421217965851877E-2</v>
      </c>
      <c r="E78" s="215">
        <f t="shared" si="32"/>
        <v>6.1033206046254744E-3</v>
      </c>
      <c r="F78" s="52">
        <f t="shared" si="36"/>
        <v>-0.61464783462725658</v>
      </c>
      <c r="H78" s="19">
        <v>191.80199999999999</v>
      </c>
      <c r="I78" s="140">
        <v>115.81099999999999</v>
      </c>
      <c r="J78" s="214">
        <f t="shared" si="33"/>
        <v>1.9738422321679418E-2</v>
      </c>
      <c r="K78" s="215">
        <f t="shared" si="34"/>
        <v>1.0166434534643621E-2</v>
      </c>
      <c r="L78" s="52">
        <f t="shared" si="28"/>
        <v>-0.39619503446262294</v>
      </c>
      <c r="N78" s="40">
        <f t="shared" si="29"/>
        <v>3.5881021419885877</v>
      </c>
      <c r="O78" s="143">
        <f t="shared" si="30"/>
        <v>5.6221661245691532</v>
      </c>
      <c r="P78" s="52">
        <f t="shared" si="37"/>
        <v>0.5668913264139277</v>
      </c>
    </row>
    <row r="79" spans="1:16" ht="20.100000000000001" customHeight="1" x14ac:dyDescent="0.25">
      <c r="A79" s="38" t="s">
        <v>203</v>
      </c>
      <c r="B79" s="19">
        <v>384.22</v>
      </c>
      <c r="C79" s="140">
        <v>488.31</v>
      </c>
      <c r="D79" s="247">
        <f t="shared" si="31"/>
        <v>1.5396988807108051E-2</v>
      </c>
      <c r="E79" s="215">
        <f t="shared" si="32"/>
        <v>1.4468238673938857E-2</v>
      </c>
      <c r="F79" s="52">
        <f t="shared" si="36"/>
        <v>0.27091249804799328</v>
      </c>
      <c r="H79" s="19">
        <v>115.67699999999999</v>
      </c>
      <c r="I79" s="140">
        <v>109.664</v>
      </c>
      <c r="J79" s="214">
        <f t="shared" si="33"/>
        <v>1.1904367414859646E-2</v>
      </c>
      <c r="K79" s="215">
        <f t="shared" si="34"/>
        <v>9.6268219496175502E-3</v>
      </c>
      <c r="L79" s="52">
        <f t="shared" si="28"/>
        <v>-5.1980946947102633E-2</v>
      </c>
      <c r="N79" s="40">
        <f t="shared" si="29"/>
        <v>3.0106969965124142</v>
      </c>
      <c r="O79" s="143">
        <f t="shared" si="30"/>
        <v>2.2457864880915812</v>
      </c>
      <c r="P79" s="52">
        <f t="shared" si="37"/>
        <v>-0.25406426130125481</v>
      </c>
    </row>
    <row r="80" spans="1:16" ht="20.100000000000001" customHeight="1" x14ac:dyDescent="0.25">
      <c r="A80" s="38" t="s">
        <v>197</v>
      </c>
      <c r="B80" s="19">
        <v>144.41</v>
      </c>
      <c r="C80" s="140">
        <v>394.65999999999997</v>
      </c>
      <c r="D80" s="247">
        <f t="shared" si="31"/>
        <v>5.7869948301350095E-3</v>
      </c>
      <c r="E80" s="215">
        <f t="shared" si="32"/>
        <v>1.1693463322595707E-2</v>
      </c>
      <c r="F80" s="52">
        <f t="shared" si="36"/>
        <v>1.7329132331555985</v>
      </c>
      <c r="H80" s="19">
        <v>28.298999999999999</v>
      </c>
      <c r="I80" s="140">
        <v>93.594999999999999</v>
      </c>
      <c r="J80" s="214">
        <f t="shared" si="33"/>
        <v>2.9122616723558973E-3</v>
      </c>
      <c r="K80" s="215">
        <f t="shared" si="34"/>
        <v>8.2162095161078808E-3</v>
      </c>
      <c r="L80" s="52">
        <f t="shared" si="28"/>
        <v>2.3073606841231138</v>
      </c>
      <c r="N80" s="40">
        <f t="shared" si="29"/>
        <v>1.9596288345682433</v>
      </c>
      <c r="O80" s="143">
        <f t="shared" si="30"/>
        <v>2.3715349921451381</v>
      </c>
      <c r="P80" s="52">
        <f t="shared" si="37"/>
        <v>0.21019600768818461</v>
      </c>
    </row>
    <row r="81" spans="1:16" ht="20.100000000000001" customHeight="1" x14ac:dyDescent="0.25">
      <c r="A81" s="38" t="s">
        <v>201</v>
      </c>
      <c r="B81" s="19"/>
      <c r="C81" s="140">
        <v>25.92</v>
      </c>
      <c r="D81" s="247">
        <f t="shared" si="31"/>
        <v>0</v>
      </c>
      <c r="E81" s="215">
        <f t="shared" si="32"/>
        <v>7.679890774886757E-4</v>
      </c>
      <c r="F81" s="52"/>
      <c r="H81" s="19"/>
      <c r="I81" s="140">
        <v>74.595999999999989</v>
      </c>
      <c r="J81" s="214">
        <f t="shared" si="33"/>
        <v>0</v>
      </c>
      <c r="K81" s="215">
        <f t="shared" si="34"/>
        <v>6.5483878953318383E-3</v>
      </c>
      <c r="L81" s="52"/>
      <c r="N81" s="40"/>
      <c r="O81" s="143">
        <f t="shared" si="30"/>
        <v>28.779320987654312</v>
      </c>
      <c r="P81" s="52"/>
    </row>
    <row r="82" spans="1:16" ht="20.100000000000001" customHeight="1" x14ac:dyDescent="0.25">
      <c r="A82" s="38" t="s">
        <v>198</v>
      </c>
      <c r="B82" s="19">
        <v>109.43</v>
      </c>
      <c r="C82" s="140">
        <v>174.77</v>
      </c>
      <c r="D82" s="247">
        <f t="shared" si="31"/>
        <v>4.3852284762943986E-3</v>
      </c>
      <c r="E82" s="215">
        <f t="shared" si="32"/>
        <v>5.1782967234836365E-3</v>
      </c>
      <c r="F82" s="52">
        <f t="shared" ref="F82:F93" si="38">(C82-B82)/B82</f>
        <v>0.59709403271497763</v>
      </c>
      <c r="H82" s="19">
        <v>55.455000000000005</v>
      </c>
      <c r="I82" s="140">
        <v>55.350999999999999</v>
      </c>
      <c r="J82" s="214">
        <f t="shared" si="33"/>
        <v>5.7068967468990534E-3</v>
      </c>
      <c r="K82" s="215">
        <f t="shared" si="34"/>
        <v>4.8589712369900883E-3</v>
      </c>
      <c r="L82" s="52">
        <f t="shared" si="28"/>
        <v>-1.875394463979917E-3</v>
      </c>
      <c r="N82" s="40">
        <f t="shared" si="29"/>
        <v>5.0676231380791368</v>
      </c>
      <c r="O82" s="143">
        <f t="shared" si="30"/>
        <v>3.1670767294158035</v>
      </c>
      <c r="P82" s="52">
        <f t="shared" ref="P82:P87" si="39">(O82-N82)/N82</f>
        <v>-0.37503704535213883</v>
      </c>
    </row>
    <row r="83" spans="1:16" ht="20.100000000000001" customHeight="1" x14ac:dyDescent="0.25">
      <c r="A83" s="38" t="s">
        <v>183</v>
      </c>
      <c r="B83" s="19">
        <v>173.36</v>
      </c>
      <c r="C83" s="140">
        <v>111.37</v>
      </c>
      <c r="D83" s="247">
        <f t="shared" si="31"/>
        <v>6.9471187850717077E-3</v>
      </c>
      <c r="E83" s="215">
        <f t="shared" si="32"/>
        <v>3.2998049212929711E-3</v>
      </c>
      <c r="F83" s="52">
        <f t="shared" si="38"/>
        <v>-0.35757960313797882</v>
      </c>
      <c r="H83" s="19">
        <v>74.548999999999992</v>
      </c>
      <c r="I83" s="140">
        <v>43.774000000000001</v>
      </c>
      <c r="J83" s="214">
        <f t="shared" si="33"/>
        <v>7.6718681017866278E-3</v>
      </c>
      <c r="K83" s="215">
        <f t="shared" si="34"/>
        <v>3.8426877008184879E-3</v>
      </c>
      <c r="L83" s="52">
        <f t="shared" si="28"/>
        <v>-0.41281573193470061</v>
      </c>
      <c r="N83" s="40">
        <f t="shared" si="29"/>
        <v>4.3002422704199343</v>
      </c>
      <c r="O83" s="143">
        <f t="shared" si="30"/>
        <v>3.9305019305019306</v>
      </c>
      <c r="P83" s="52">
        <f t="shared" si="39"/>
        <v>-8.5981281208581117E-2</v>
      </c>
    </row>
    <row r="84" spans="1:16" ht="20.100000000000001" customHeight="1" x14ac:dyDescent="0.25">
      <c r="A84" s="38" t="s">
        <v>202</v>
      </c>
      <c r="B84" s="19">
        <v>237.77</v>
      </c>
      <c r="C84" s="140">
        <v>639.81000000000006</v>
      </c>
      <c r="D84" s="247">
        <f t="shared" si="31"/>
        <v>9.5282443096821635E-3</v>
      </c>
      <c r="E84" s="215">
        <f t="shared" si="32"/>
        <v>1.8957063721760401E-2</v>
      </c>
      <c r="F84" s="52">
        <f t="shared" si="38"/>
        <v>1.6908777389914627</v>
      </c>
      <c r="H84" s="19">
        <v>66.49799999999999</v>
      </c>
      <c r="I84" s="140">
        <v>33.956000000000003</v>
      </c>
      <c r="J84" s="214">
        <f t="shared" si="33"/>
        <v>6.8433363966331831E-3</v>
      </c>
      <c r="K84" s="215">
        <f t="shared" si="34"/>
        <v>2.9808174617122628E-3</v>
      </c>
      <c r="L84" s="52">
        <f t="shared" si="28"/>
        <v>-0.48936810129627945</v>
      </c>
      <c r="N84" s="40">
        <f t="shared" si="29"/>
        <v>2.7967363418429567</v>
      </c>
      <c r="O84" s="143">
        <f t="shared" si="30"/>
        <v>0.53072005751707541</v>
      </c>
      <c r="P84" s="52">
        <f t="shared" si="39"/>
        <v>-0.81023593480129474</v>
      </c>
    </row>
    <row r="85" spans="1:16" ht="20.100000000000001" customHeight="1" x14ac:dyDescent="0.25">
      <c r="A85" s="38" t="s">
        <v>194</v>
      </c>
      <c r="B85" s="19">
        <v>205.52</v>
      </c>
      <c r="C85" s="140">
        <v>105.58</v>
      </c>
      <c r="D85" s="247">
        <f t="shared" si="31"/>
        <v>8.2358782458925774E-3</v>
      </c>
      <c r="E85" s="215">
        <f t="shared" si="32"/>
        <v>3.1282518056039497E-3</v>
      </c>
      <c r="F85" s="52">
        <f t="shared" si="38"/>
        <v>-0.48627870766835346</v>
      </c>
      <c r="H85" s="19">
        <v>75.331999999999994</v>
      </c>
      <c r="I85" s="140">
        <v>28.427</v>
      </c>
      <c r="J85" s="214">
        <f t="shared" si="33"/>
        <v>7.7524469522567739E-3</v>
      </c>
      <c r="K85" s="215">
        <f t="shared" si="34"/>
        <v>2.4954558247171185E-3</v>
      </c>
      <c r="L85" s="52">
        <f t="shared" si="28"/>
        <v>-0.62264376360643547</v>
      </c>
      <c r="N85" s="40">
        <f t="shared" si="29"/>
        <v>3.6654340210198515</v>
      </c>
      <c r="O85" s="143">
        <f t="shared" si="30"/>
        <v>2.6924606933131274</v>
      </c>
      <c r="P85" s="52">
        <f t="shared" si="39"/>
        <v>-0.26544559856407102</v>
      </c>
    </row>
    <row r="86" spans="1:16" ht="20.100000000000001" customHeight="1" x14ac:dyDescent="0.25">
      <c r="A86" s="38" t="s">
        <v>211</v>
      </c>
      <c r="B86" s="19">
        <v>11.93</v>
      </c>
      <c r="C86" s="140">
        <v>135</v>
      </c>
      <c r="D86" s="247">
        <f t="shared" si="31"/>
        <v>4.7807526018634903E-4</v>
      </c>
      <c r="E86" s="215">
        <f t="shared" si="32"/>
        <v>3.9999431119201855E-3</v>
      </c>
      <c r="F86" s="52">
        <f t="shared" si="38"/>
        <v>10.316010058675607</v>
      </c>
      <c r="H86" s="19">
        <v>4.7850000000000001</v>
      </c>
      <c r="I86" s="140">
        <v>26.379000000000001</v>
      </c>
      <c r="J86" s="214">
        <f t="shared" si="33"/>
        <v>4.9242630842867129E-4</v>
      </c>
      <c r="K86" s="215">
        <f t="shared" si="34"/>
        <v>2.3156727477473132E-3</v>
      </c>
      <c r="L86" s="52">
        <f t="shared" si="28"/>
        <v>4.512852664576803</v>
      </c>
      <c r="N86" s="40">
        <f t="shared" si="29"/>
        <v>4.0108968985750213</v>
      </c>
      <c r="O86" s="143">
        <f t="shared" si="30"/>
        <v>1.9540000000000002</v>
      </c>
      <c r="P86" s="52">
        <f t="shared" si="39"/>
        <v>-0.51282716823406482</v>
      </c>
    </row>
    <row r="87" spans="1:16" ht="20.100000000000001" customHeight="1" x14ac:dyDescent="0.25">
      <c r="A87" s="38" t="s">
        <v>214</v>
      </c>
      <c r="B87" s="19">
        <v>161.82</v>
      </c>
      <c r="C87" s="140">
        <v>106.17</v>
      </c>
      <c r="D87" s="247">
        <f t="shared" si="31"/>
        <v>6.4846721377497902E-3</v>
      </c>
      <c r="E87" s="215">
        <f t="shared" si="32"/>
        <v>3.1457330384634529E-3</v>
      </c>
      <c r="F87" s="52">
        <f t="shared" si="38"/>
        <v>-0.34390063032999624</v>
      </c>
      <c r="H87" s="19">
        <v>40.372</v>
      </c>
      <c r="I87" s="140">
        <v>26.307000000000002</v>
      </c>
      <c r="J87" s="214">
        <f t="shared" si="33"/>
        <v>4.1546990436535673E-3</v>
      </c>
      <c r="K87" s="215">
        <f t="shared" si="34"/>
        <v>2.3093522489475936E-3</v>
      </c>
      <c r="L87" s="52">
        <f t="shared" si="28"/>
        <v>-0.34838501932032095</v>
      </c>
      <c r="N87" s="40">
        <f t="shared" si="29"/>
        <v>2.4948708441478189</v>
      </c>
      <c r="O87" s="143">
        <f t="shared" si="30"/>
        <v>2.4778185928228313</v>
      </c>
      <c r="P87" s="52">
        <f t="shared" si="39"/>
        <v>-6.8349234851121715E-3</v>
      </c>
    </row>
    <row r="88" spans="1:16" ht="20.100000000000001" customHeight="1" x14ac:dyDescent="0.25">
      <c r="A88" s="38" t="s">
        <v>210</v>
      </c>
      <c r="B88" s="19"/>
      <c r="C88" s="140">
        <v>34.72</v>
      </c>
      <c r="D88" s="247">
        <f t="shared" si="31"/>
        <v>0</v>
      </c>
      <c r="E88" s="215">
        <f t="shared" si="32"/>
        <v>1.0287261099693988E-3</v>
      </c>
      <c r="F88" s="52"/>
      <c r="H88" s="19"/>
      <c r="I88" s="140">
        <v>19.948</v>
      </c>
      <c r="J88" s="214">
        <f t="shared" si="33"/>
        <v>0</v>
      </c>
      <c r="K88" s="215">
        <f t="shared" si="34"/>
        <v>1.7511293063445699E-3</v>
      </c>
      <c r="L88" s="52"/>
      <c r="N88" s="40"/>
      <c r="O88" s="143">
        <f t="shared" ref="O88:O90" si="40">(I88/C88)*10</f>
        <v>5.7453917050691246</v>
      </c>
      <c r="P88" s="52"/>
    </row>
    <row r="89" spans="1:16" ht="20.100000000000001" customHeight="1" x14ac:dyDescent="0.25">
      <c r="A89" s="38" t="s">
        <v>200</v>
      </c>
      <c r="B89" s="19">
        <v>23.740000000000002</v>
      </c>
      <c r="C89" s="140">
        <v>46.35</v>
      </c>
      <c r="D89" s="247">
        <f t="shared" si="31"/>
        <v>9.5134171641441127E-4</v>
      </c>
      <c r="E89" s="215">
        <f t="shared" si="32"/>
        <v>1.3733138017592637E-3</v>
      </c>
      <c r="F89" s="52">
        <f t="shared" si="38"/>
        <v>0.95240101095197971</v>
      </c>
      <c r="H89" s="19">
        <v>16.875999999999998</v>
      </c>
      <c r="I89" s="140">
        <v>19.565999999999999</v>
      </c>
      <c r="J89" s="214">
        <f t="shared" si="33"/>
        <v>1.7367160670934704E-3</v>
      </c>
      <c r="K89" s="215">
        <f t="shared" si="34"/>
        <v>1.7175955488238344E-3</v>
      </c>
      <c r="L89" s="52">
        <f t="shared" si="28"/>
        <v>0.15939796160227551</v>
      </c>
      <c r="N89" s="40">
        <f t="shared" ref="N89:N90" si="41">(H89/B89)*10</f>
        <v>7.1086773378264514</v>
      </c>
      <c r="O89" s="143">
        <f t="shared" si="40"/>
        <v>4.2213592233009702</v>
      </c>
      <c r="P89" s="52">
        <f t="shared" ref="P89:P90" si="42">(O89-N89)/N89</f>
        <v>-0.40616812063779889</v>
      </c>
    </row>
    <row r="90" spans="1:16" ht="20.100000000000001" customHeight="1" x14ac:dyDescent="0.25">
      <c r="A90" s="38" t="s">
        <v>215</v>
      </c>
      <c r="B90" s="19">
        <v>9.6300000000000008</v>
      </c>
      <c r="C90" s="140">
        <v>38.03</v>
      </c>
      <c r="D90" s="247">
        <f t="shared" si="31"/>
        <v>3.8590651765251817E-4</v>
      </c>
      <c r="E90" s="215">
        <f t="shared" si="32"/>
        <v>1.1267987892320346E-3</v>
      </c>
      <c r="F90" s="52">
        <f t="shared" si="38"/>
        <v>2.9491173416407057</v>
      </c>
      <c r="H90" s="19">
        <v>2.8879999999999999</v>
      </c>
      <c r="I90" s="140">
        <v>15.44</v>
      </c>
      <c r="J90" s="214">
        <f t="shared" si="33"/>
        <v>2.9720526201504761E-4</v>
      </c>
      <c r="K90" s="215">
        <f t="shared" si="34"/>
        <v>1.3553958537176737E-3</v>
      </c>
      <c r="L90" s="52">
        <f t="shared" si="28"/>
        <v>4.3462603878116344</v>
      </c>
      <c r="N90" s="40">
        <f t="shared" si="41"/>
        <v>2.9989615784008308</v>
      </c>
      <c r="O90" s="143">
        <f t="shared" si="40"/>
        <v>4.0599526689455692</v>
      </c>
      <c r="P90" s="52">
        <f t="shared" si="42"/>
        <v>0.35378615657707169</v>
      </c>
    </row>
    <row r="91" spans="1:16" ht="20.100000000000001" customHeight="1" x14ac:dyDescent="0.25">
      <c r="A91" s="38" t="s">
        <v>206</v>
      </c>
      <c r="B91" s="19">
        <v>15.82</v>
      </c>
      <c r="C91" s="140">
        <v>56.7</v>
      </c>
      <c r="D91" s="247">
        <f t="shared" si="31"/>
        <v>6.3396065516748042E-4</v>
      </c>
      <c r="E91" s="215">
        <f t="shared" si="32"/>
        <v>1.679976107006478E-3</v>
      </c>
      <c r="F91" s="52">
        <f t="shared" si="38"/>
        <v>2.584070796460177</v>
      </c>
      <c r="H91" s="19">
        <v>3.9579999999999997</v>
      </c>
      <c r="I91" s="140">
        <v>13.84</v>
      </c>
      <c r="J91" s="214">
        <f t="shared" si="33"/>
        <v>4.0731939994998557E-4</v>
      </c>
      <c r="K91" s="215">
        <f t="shared" si="34"/>
        <v>1.2149403248350133E-3</v>
      </c>
      <c r="L91" s="52">
        <f t="shared" si="28"/>
        <v>2.4967155128852956</v>
      </c>
      <c r="N91" s="40">
        <f t="shared" ref="N91:N93" si="43">(H91/B91)*10</f>
        <v>2.5018963337547406</v>
      </c>
      <c r="O91" s="143">
        <f t="shared" ref="O91:O93" si="44">(I91/C91)*10</f>
        <v>2.4409171075837741</v>
      </c>
      <c r="P91" s="52">
        <f t="shared" ref="P91:P93" si="45">(O91-N91)/N91</f>
        <v>-2.4373202577682929E-2</v>
      </c>
    </row>
    <row r="92" spans="1:16" ht="20.100000000000001" customHeight="1" x14ac:dyDescent="0.25">
      <c r="A92" s="38" t="s">
        <v>193</v>
      </c>
      <c r="B92" s="19">
        <v>41.63</v>
      </c>
      <c r="C92" s="140">
        <v>30.27</v>
      </c>
      <c r="D92" s="247">
        <f t="shared" si="31"/>
        <v>1.6682542398623397E-3</v>
      </c>
      <c r="E92" s="215">
        <f t="shared" si="32"/>
        <v>8.9687613331721492E-4</v>
      </c>
      <c r="F92" s="52">
        <f t="shared" si="38"/>
        <v>-0.27288013451837623</v>
      </c>
      <c r="H92" s="19">
        <v>13.273999999999999</v>
      </c>
      <c r="I92" s="140">
        <v>12.620999999999999</v>
      </c>
      <c r="J92" s="214">
        <f t="shared" si="33"/>
        <v>1.366032772848941E-3</v>
      </c>
      <c r="K92" s="215">
        <f t="shared" si="34"/>
        <v>1.1079307687675362E-3</v>
      </c>
      <c r="L92" s="52">
        <f t="shared" si="28"/>
        <v>-4.9193912912460488E-2</v>
      </c>
      <c r="N92" s="40">
        <f t="shared" si="43"/>
        <v>3.1885659380254623</v>
      </c>
      <c r="O92" s="143">
        <f t="shared" si="44"/>
        <v>4.1694747274529229</v>
      </c>
      <c r="P92" s="52">
        <f t="shared" si="45"/>
        <v>0.3076332145838872</v>
      </c>
    </row>
    <row r="93" spans="1:16" ht="20.100000000000001" customHeight="1" x14ac:dyDescent="0.25">
      <c r="A93" s="38" t="s">
        <v>212</v>
      </c>
      <c r="B93" s="19">
        <v>253.29000000000002</v>
      </c>
      <c r="C93" s="140">
        <v>30.12</v>
      </c>
      <c r="D93" s="247">
        <f t="shared" si="31"/>
        <v>1.0150182954953927E-2</v>
      </c>
      <c r="E93" s="215">
        <f t="shared" si="32"/>
        <v>8.9243175208174807E-4</v>
      </c>
      <c r="F93" s="52">
        <f t="shared" si="38"/>
        <v>-0.88108492242094039</v>
      </c>
      <c r="H93" s="19">
        <v>82.304000000000002</v>
      </c>
      <c r="I93" s="140">
        <v>11.24</v>
      </c>
      <c r="J93" s="214">
        <f t="shared" si="33"/>
        <v>8.4699383257917163E-3</v>
      </c>
      <c r="K93" s="215">
        <f t="shared" si="34"/>
        <v>9.8670009040069005E-4</v>
      </c>
      <c r="L93" s="52">
        <f t="shared" si="28"/>
        <v>-0.86343312597200628</v>
      </c>
      <c r="N93" s="40">
        <f t="shared" si="43"/>
        <v>3.2493979233289902</v>
      </c>
      <c r="O93" s="143">
        <f t="shared" si="44"/>
        <v>3.7317397078353256</v>
      </c>
      <c r="P93" s="52">
        <f t="shared" si="45"/>
        <v>0.14844035599437413</v>
      </c>
    </row>
    <row r="94" spans="1:16" ht="20.100000000000001" customHeight="1" x14ac:dyDescent="0.25">
      <c r="A94" s="38" t="s">
        <v>216</v>
      </c>
      <c r="B94" s="19">
        <v>1.3800000000000001</v>
      </c>
      <c r="C94" s="140">
        <v>16.18</v>
      </c>
      <c r="D94" s="247">
        <f t="shared" si="31"/>
        <v>5.5301245520298555E-5</v>
      </c>
      <c r="E94" s="215">
        <f t="shared" si="32"/>
        <v>4.7940058926569337E-4</v>
      </c>
      <c r="F94" s="52">
        <f t="shared" ref="F94" si="46">(C94-B94)/B94</f>
        <v>10.724637681159418</v>
      </c>
      <c r="H94" s="19">
        <v>2.2059999999999995</v>
      </c>
      <c r="I94" s="140">
        <v>11.028</v>
      </c>
      <c r="J94" s="214">
        <f t="shared" si="33"/>
        <v>2.270203628826852E-4</v>
      </c>
      <c r="K94" s="215">
        <f t="shared" si="34"/>
        <v>9.6808973282373756E-4</v>
      </c>
      <c r="L94" s="52">
        <f t="shared" si="28"/>
        <v>3.9990933816863112</v>
      </c>
      <c r="N94" s="40">
        <f t="shared" si="29"/>
        <v>15.985507246376807</v>
      </c>
      <c r="O94" s="143">
        <f t="shared" si="30"/>
        <v>6.8158220024721885</v>
      </c>
      <c r="P94" s="52">
        <f t="shared" ref="P94" si="47">(O94-N94)/N94</f>
        <v>-0.57362491552984485</v>
      </c>
    </row>
    <row r="95" spans="1:16" ht="20.100000000000001" customHeight="1" thickBot="1" x14ac:dyDescent="0.3">
      <c r="A95" s="8" t="s">
        <v>17</v>
      </c>
      <c r="B95" s="19">
        <f>B96-SUM(B68:B94)</f>
        <v>822.65999999999985</v>
      </c>
      <c r="C95" s="140">
        <f>C96-SUM(C68:C94)</f>
        <v>294.99000000000524</v>
      </c>
      <c r="D95" s="247">
        <f t="shared" si="31"/>
        <v>3.2966755536035355E-2</v>
      </c>
      <c r="E95" s="215">
        <f t="shared" si="32"/>
        <v>8.7403201376693076E-3</v>
      </c>
      <c r="F95" s="52">
        <f>(C95-B95)/B95</f>
        <v>-0.64141929837356226</v>
      </c>
      <c r="H95" s="196">
        <f>H96-SUM(H68:H94)</f>
        <v>296.28299999999581</v>
      </c>
      <c r="I95" s="119">
        <f>I96-SUM(I68:I94)</f>
        <v>108.7079999999969</v>
      </c>
      <c r="J95" s="214">
        <f t="shared" si="33"/>
        <v>3.04906047941839E-2</v>
      </c>
      <c r="K95" s="215">
        <f t="shared" si="34"/>
        <v>9.5428997711098883E-3</v>
      </c>
      <c r="L95" s="52">
        <f t="shared" si="28"/>
        <v>-0.6330940350948302</v>
      </c>
      <c r="N95" s="40">
        <f t="shared" si="29"/>
        <v>3.6015243235357968</v>
      </c>
      <c r="O95" s="143">
        <f t="shared" si="30"/>
        <v>3.6851418692157352</v>
      </c>
      <c r="P95" s="52">
        <f>(O95-N95)/N95</f>
        <v>2.321726529333748E-2</v>
      </c>
    </row>
    <row r="96" spans="1:16" ht="26.25" customHeight="1" thickBot="1" x14ac:dyDescent="0.3">
      <c r="A96" s="12" t="s">
        <v>18</v>
      </c>
      <c r="B96" s="17">
        <v>24954.230000000007</v>
      </c>
      <c r="C96" s="145">
        <v>33750.480000000003</v>
      </c>
      <c r="D96" s="243">
        <f>SUM(D68:D95)</f>
        <v>0.99999999999999978</v>
      </c>
      <c r="E96" s="244">
        <f>SUM(E68:E95)</f>
        <v>1.0000000000000002</v>
      </c>
      <c r="F96" s="57">
        <f>(C96-B96)/B96</f>
        <v>0.35249534848400427</v>
      </c>
      <c r="G96" s="1"/>
      <c r="H96" s="17">
        <v>9717.1899999999987</v>
      </c>
      <c r="I96" s="145">
        <v>11391.505999999998</v>
      </c>
      <c r="J96" s="255">
        <f t="shared" si="33"/>
        <v>1</v>
      </c>
      <c r="K96" s="244">
        <f t="shared" si="34"/>
        <v>1</v>
      </c>
      <c r="L96" s="57">
        <f t="shared" si="28"/>
        <v>0.17230454483240515</v>
      </c>
      <c r="M96" s="1"/>
      <c r="N96" s="37">
        <f t="shared" si="29"/>
        <v>3.8940051446187662</v>
      </c>
      <c r="O96" s="150">
        <f t="shared" si="30"/>
        <v>3.3752130340072188</v>
      </c>
      <c r="P96" s="57">
        <f>(O96-N96)/N96</f>
        <v>-0.13322840914282832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 L80 N80:O80 P80 N94:O94 P94 J61:L61 J60:K60 P61 F57:F58 F54 D39:E43 J39:K43 F82:F87 L82:L87 N82:O87 O81 P82:P8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P96"/>
  <sheetViews>
    <sheetView showGridLines="0" topLeftCell="A81" workbookViewId="0">
      <selection activeCell="L92" sqref="L92:L94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118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160</v>
      </c>
      <c r="B7" s="39">
        <v>3617.79</v>
      </c>
      <c r="C7" s="147">
        <v>5732.47</v>
      </c>
      <c r="D7" s="247">
        <f>B7/$B$33</f>
        <v>0.17409517466590119</v>
      </c>
      <c r="E7" s="246">
        <f>C7/$C$33</f>
        <v>0.20033283557105025</v>
      </c>
      <c r="F7" s="52">
        <f>(C7-B7)/B7</f>
        <v>0.58452259528607253</v>
      </c>
      <c r="H7" s="39">
        <v>1097.184</v>
      </c>
      <c r="I7" s="147">
        <v>1602.6220000000001</v>
      </c>
      <c r="J7" s="247">
        <f>H7/$H$33</f>
        <v>0.19813717280569176</v>
      </c>
      <c r="K7" s="246">
        <f>I7/$I$33</f>
        <v>0.22318595315359691</v>
      </c>
      <c r="L7" s="52">
        <f t="shared" ref="L7:L33" si="0">(I7-H7)/H7</f>
        <v>0.46066840201825776</v>
      </c>
      <c r="N7" s="27">
        <f t="shared" ref="N7:O33" si="1">(H7/B7)*10</f>
        <v>3.032746510991517</v>
      </c>
      <c r="O7" s="151">
        <f t="shared" si="1"/>
        <v>2.7956919094212438</v>
      </c>
      <c r="P7" s="61">
        <f>(O7-N7)/N7</f>
        <v>-7.8164990285578245E-2</v>
      </c>
    </row>
    <row r="8" spans="1:16" ht="20.100000000000001" customHeight="1" x14ac:dyDescent="0.25">
      <c r="A8" s="8" t="s">
        <v>168</v>
      </c>
      <c r="B8" s="19">
        <v>1429.88</v>
      </c>
      <c r="C8" s="140">
        <v>5569.88</v>
      </c>
      <c r="D8" s="247">
        <f t="shared" ref="D8:D32" si="2">B8/$B$33</f>
        <v>6.8808639625649579E-2</v>
      </c>
      <c r="E8" s="215">
        <f t="shared" ref="E8:E32" si="3">C8/$C$33</f>
        <v>0.19465079698462989</v>
      </c>
      <c r="F8" s="52">
        <f t="shared" ref="F8:F33" si="4">(C8-B8)/B8</f>
        <v>2.8953478613589949</v>
      </c>
      <c r="H8" s="19">
        <v>287.70299999999997</v>
      </c>
      <c r="I8" s="140">
        <v>1016.495</v>
      </c>
      <c r="J8" s="247">
        <f t="shared" ref="J8:J32" si="5">H8/$H$33</f>
        <v>5.195542318126762E-2</v>
      </c>
      <c r="K8" s="215">
        <f t="shared" ref="K8:K32" si="6">I8/$I$33</f>
        <v>0.1415601467163595</v>
      </c>
      <c r="L8" s="52">
        <f t="shared" si="0"/>
        <v>2.5331400784837146</v>
      </c>
      <c r="N8" s="27">
        <f t="shared" si="1"/>
        <v>2.0120779366100647</v>
      </c>
      <c r="O8" s="152">
        <f t="shared" si="1"/>
        <v>1.8249854574963913</v>
      </c>
      <c r="P8" s="52">
        <f t="shared" ref="P8:P71" si="7">(O8-N8)/N8</f>
        <v>-9.29847078532582E-2</v>
      </c>
    </row>
    <row r="9" spans="1:16" ht="20.100000000000001" customHeight="1" x14ac:dyDescent="0.25">
      <c r="A9" s="8" t="s">
        <v>161</v>
      </c>
      <c r="B9" s="19">
        <v>2160.81</v>
      </c>
      <c r="C9" s="140">
        <v>3291.62</v>
      </c>
      <c r="D9" s="247">
        <f t="shared" si="2"/>
        <v>0.10398242970703826</v>
      </c>
      <c r="E9" s="215">
        <f t="shared" si="3"/>
        <v>0.11503236270270588</v>
      </c>
      <c r="F9" s="52">
        <f t="shared" si="4"/>
        <v>0.52332690056043796</v>
      </c>
      <c r="H9" s="19">
        <v>508.851</v>
      </c>
      <c r="I9" s="140">
        <v>846.13300000000004</v>
      </c>
      <c r="J9" s="247">
        <f t="shared" si="5"/>
        <v>9.1891878225848225E-2</v>
      </c>
      <c r="K9" s="215">
        <f t="shared" si="6"/>
        <v>0.11783502291851254</v>
      </c>
      <c r="L9" s="52">
        <f t="shared" si="0"/>
        <v>0.66283057319333172</v>
      </c>
      <c r="N9" s="27">
        <f t="shared" si="1"/>
        <v>2.3549085759506854</v>
      </c>
      <c r="O9" s="152">
        <f t="shared" si="1"/>
        <v>2.5705670763939947</v>
      </c>
      <c r="P9" s="52">
        <f t="shared" si="7"/>
        <v>9.1578289979366706E-2</v>
      </c>
    </row>
    <row r="10" spans="1:16" ht="20.100000000000001" customHeight="1" x14ac:dyDescent="0.25">
      <c r="A10" s="8" t="s">
        <v>165</v>
      </c>
      <c r="B10" s="19">
        <v>1381.01</v>
      </c>
      <c r="C10" s="140">
        <v>1974.82</v>
      </c>
      <c r="D10" s="247">
        <f t="shared" si="2"/>
        <v>6.6456919048744179E-2</v>
      </c>
      <c r="E10" s="215">
        <f t="shared" si="3"/>
        <v>6.9014105672148551E-2</v>
      </c>
      <c r="F10" s="52">
        <f t="shared" si="4"/>
        <v>0.42998240418244615</v>
      </c>
      <c r="H10" s="19">
        <v>332.57100000000003</v>
      </c>
      <c r="I10" s="140">
        <v>471.61099999999999</v>
      </c>
      <c r="J10" s="247">
        <f t="shared" si="5"/>
        <v>6.0058000934357154E-2</v>
      </c>
      <c r="K10" s="215">
        <f t="shared" si="6"/>
        <v>6.5677964331402522E-2</v>
      </c>
      <c r="L10" s="52">
        <f t="shared" si="0"/>
        <v>0.41807614013248284</v>
      </c>
      <c r="N10" s="27">
        <f t="shared" si="1"/>
        <v>2.4081722797083298</v>
      </c>
      <c r="O10" s="152">
        <f t="shared" si="1"/>
        <v>2.388121449043457</v>
      </c>
      <c r="P10" s="52">
        <f t="shared" si="7"/>
        <v>-8.3261612276764856E-3</v>
      </c>
    </row>
    <row r="11" spans="1:16" ht="20.100000000000001" customHeight="1" x14ac:dyDescent="0.25">
      <c r="A11" s="8" t="s">
        <v>159</v>
      </c>
      <c r="B11" s="19">
        <v>1427.95</v>
      </c>
      <c r="C11" s="140">
        <v>1832.1</v>
      </c>
      <c r="D11" s="247">
        <f t="shared" si="2"/>
        <v>6.8715764227380141E-2</v>
      </c>
      <c r="E11" s="215">
        <f t="shared" si="3"/>
        <v>6.4026464691436871E-2</v>
      </c>
      <c r="F11" s="52">
        <f t="shared" si="4"/>
        <v>0.28302811723099536</v>
      </c>
      <c r="H11" s="19">
        <v>327.9</v>
      </c>
      <c r="I11" s="140">
        <v>443.51400000000001</v>
      </c>
      <c r="J11" s="247">
        <f t="shared" si="5"/>
        <v>5.9214479032674856E-2</v>
      </c>
      <c r="K11" s="215">
        <f t="shared" si="6"/>
        <v>6.1765091722792008E-2</v>
      </c>
      <c r="L11" s="52">
        <f t="shared" si="0"/>
        <v>0.35258920402561766</v>
      </c>
      <c r="N11" s="27">
        <f t="shared" si="1"/>
        <v>2.296298890017157</v>
      </c>
      <c r="O11" s="152">
        <f t="shared" si="1"/>
        <v>2.4207958080890783</v>
      </c>
      <c r="P11" s="52">
        <f t="shared" si="7"/>
        <v>5.4216338566880171E-2</v>
      </c>
    </row>
    <row r="12" spans="1:16" ht="20.100000000000001" customHeight="1" x14ac:dyDescent="0.25">
      <c r="A12" s="8" t="s">
        <v>169</v>
      </c>
      <c r="B12" s="19">
        <v>1366.55</v>
      </c>
      <c r="C12" s="140">
        <v>1935.87</v>
      </c>
      <c r="D12" s="247">
        <f t="shared" si="2"/>
        <v>6.5761075391243623E-2</v>
      </c>
      <c r="E12" s="215">
        <f t="shared" si="3"/>
        <v>6.7652918619186667E-2</v>
      </c>
      <c r="F12" s="52">
        <f t="shared" si="4"/>
        <v>0.41661117412462034</v>
      </c>
      <c r="H12" s="19">
        <v>280.755</v>
      </c>
      <c r="I12" s="140">
        <v>389.66199999999998</v>
      </c>
      <c r="J12" s="247">
        <f t="shared" si="5"/>
        <v>5.0700704668553309E-2</v>
      </c>
      <c r="K12" s="215">
        <f t="shared" si="6"/>
        <v>5.4265500459707197E-2</v>
      </c>
      <c r="L12" s="52">
        <f t="shared" si="0"/>
        <v>0.38790760627593446</v>
      </c>
      <c r="N12" s="27">
        <f t="shared" si="1"/>
        <v>2.0544802605100436</v>
      </c>
      <c r="O12" s="152">
        <f t="shared" si="1"/>
        <v>2.0128521026721833</v>
      </c>
      <c r="P12" s="52">
        <f t="shared" si="7"/>
        <v>-2.0262135703131925E-2</v>
      </c>
    </row>
    <row r="13" spans="1:16" ht="20.100000000000001" customHeight="1" x14ac:dyDescent="0.25">
      <c r="A13" s="8" t="s">
        <v>164</v>
      </c>
      <c r="B13" s="19">
        <v>761.22</v>
      </c>
      <c r="C13" s="140">
        <v>1041.1199999999999</v>
      </c>
      <c r="D13" s="247">
        <f t="shared" si="2"/>
        <v>3.6631404492570685E-2</v>
      </c>
      <c r="E13" s="215">
        <f t="shared" si="3"/>
        <v>3.638405814068487E-2</v>
      </c>
      <c r="F13" s="52">
        <f t="shared" si="4"/>
        <v>0.36769921967368152</v>
      </c>
      <c r="H13" s="19">
        <v>274.09199999999998</v>
      </c>
      <c r="I13" s="140">
        <v>380.10399999999998</v>
      </c>
      <c r="J13" s="247">
        <f t="shared" si="5"/>
        <v>4.9497453452344971E-2</v>
      </c>
      <c r="K13" s="215">
        <f t="shared" si="6"/>
        <v>5.293442467250218E-2</v>
      </c>
      <c r="L13" s="52">
        <f t="shared" si="0"/>
        <v>0.38677524334894853</v>
      </c>
      <c r="N13" s="27">
        <f t="shared" si="1"/>
        <v>3.600693623394025</v>
      </c>
      <c r="O13" s="152">
        <f t="shared" si="1"/>
        <v>3.6509143998770552</v>
      </c>
      <c r="P13" s="52">
        <f t="shared" si="7"/>
        <v>1.3947528375294532E-2</v>
      </c>
    </row>
    <row r="14" spans="1:16" ht="20.100000000000001" customHeight="1" x14ac:dyDescent="0.25">
      <c r="A14" s="8" t="s">
        <v>172</v>
      </c>
      <c r="B14" s="19">
        <v>2160.17</v>
      </c>
      <c r="C14" s="140">
        <v>1357.7</v>
      </c>
      <c r="D14" s="247">
        <f t="shared" si="2"/>
        <v>0.10395163164750849</v>
      </c>
      <c r="E14" s="215">
        <f t="shared" si="3"/>
        <v>4.7447590803757357E-2</v>
      </c>
      <c r="F14" s="52">
        <f t="shared" si="4"/>
        <v>-0.37148465167093331</v>
      </c>
      <c r="H14" s="19">
        <v>533.37099999999998</v>
      </c>
      <c r="I14" s="140">
        <v>311.87599999999998</v>
      </c>
      <c r="J14" s="247">
        <f t="shared" si="5"/>
        <v>9.6319871595415732E-2</v>
      </c>
      <c r="K14" s="215">
        <f t="shared" si="6"/>
        <v>4.343278847147436E-2</v>
      </c>
      <c r="L14" s="52">
        <f t="shared" si="0"/>
        <v>-0.41527379628813715</v>
      </c>
      <c r="N14" s="27">
        <f t="shared" si="1"/>
        <v>2.4691158566223952</v>
      </c>
      <c r="O14" s="152">
        <f t="shared" si="1"/>
        <v>2.2970906680415406</v>
      </c>
      <c r="P14" s="52">
        <f t="shared" si="7"/>
        <v>-6.967076418041189E-2</v>
      </c>
    </row>
    <row r="15" spans="1:16" ht="20.100000000000001" customHeight="1" x14ac:dyDescent="0.25">
      <c r="A15" s="8" t="s">
        <v>162</v>
      </c>
      <c r="B15" s="19">
        <v>1218.9000000000001</v>
      </c>
      <c r="C15" s="140">
        <v>1056.81</v>
      </c>
      <c r="D15" s="247">
        <f t="shared" si="2"/>
        <v>5.8655866813791563E-2</v>
      </c>
      <c r="E15" s="215">
        <f t="shared" si="3"/>
        <v>3.6932377135831779E-2</v>
      </c>
      <c r="F15" s="52">
        <f t="shared" si="4"/>
        <v>-0.13298055623923222</v>
      </c>
      <c r="H15" s="19">
        <v>392.80099999999999</v>
      </c>
      <c r="I15" s="140">
        <v>299.75700000000001</v>
      </c>
      <c r="J15" s="247">
        <f t="shared" si="5"/>
        <v>7.0934756262621884E-2</v>
      </c>
      <c r="K15" s="215">
        <f t="shared" si="6"/>
        <v>4.1745060132372287E-2</v>
      </c>
      <c r="L15" s="52">
        <f t="shared" si="0"/>
        <v>-0.23687312405009148</v>
      </c>
      <c r="N15" s="27">
        <f t="shared" si="1"/>
        <v>3.2225859381409467</v>
      </c>
      <c r="O15" s="152">
        <f t="shared" si="1"/>
        <v>2.8364322820563777</v>
      </c>
      <c r="P15" s="52">
        <f t="shared" si="7"/>
        <v>-0.1198272640348373</v>
      </c>
    </row>
    <row r="16" spans="1:16" ht="20.100000000000001" customHeight="1" x14ac:dyDescent="0.25">
      <c r="A16" s="8" t="s">
        <v>170</v>
      </c>
      <c r="B16" s="19">
        <v>564.12</v>
      </c>
      <c r="C16" s="140">
        <v>703.88</v>
      </c>
      <c r="D16" s="247">
        <f t="shared" si="2"/>
        <v>2.7146564596764372E-2</v>
      </c>
      <c r="E16" s="215">
        <f t="shared" si="3"/>
        <v>2.4598519713448279E-2</v>
      </c>
      <c r="F16" s="52">
        <f t="shared" si="4"/>
        <v>0.24774870594908882</v>
      </c>
      <c r="H16" s="19">
        <v>192.012</v>
      </c>
      <c r="I16" s="140">
        <v>283.01400000000001</v>
      </c>
      <c r="J16" s="247">
        <f t="shared" si="5"/>
        <v>3.4674872058621423E-2</v>
      </c>
      <c r="K16" s="215">
        <f t="shared" si="6"/>
        <v>3.9413379665206187E-2</v>
      </c>
      <c r="L16" s="52">
        <f t="shared" si="0"/>
        <v>0.47393912880444977</v>
      </c>
      <c r="N16" s="27">
        <f t="shared" si="1"/>
        <v>3.4037438842799403</v>
      </c>
      <c r="O16" s="152">
        <f t="shared" si="1"/>
        <v>4.0207705858953231</v>
      </c>
      <c r="P16" s="52">
        <f t="shared" si="7"/>
        <v>0.18127882784162955</v>
      </c>
    </row>
    <row r="17" spans="1:16" ht="20.100000000000001" customHeight="1" x14ac:dyDescent="0.25">
      <c r="A17" s="8" t="s">
        <v>163</v>
      </c>
      <c r="B17" s="19">
        <v>395.16</v>
      </c>
      <c r="C17" s="140">
        <v>472.88</v>
      </c>
      <c r="D17" s="247">
        <f t="shared" si="2"/>
        <v>1.9015876880907272E-2</v>
      </c>
      <c r="E17" s="215">
        <f t="shared" si="3"/>
        <v>1.652575439292979E-2</v>
      </c>
      <c r="F17" s="52">
        <f t="shared" si="4"/>
        <v>0.19667982589330896</v>
      </c>
      <c r="H17" s="19">
        <v>101.801</v>
      </c>
      <c r="I17" s="140">
        <v>133.24</v>
      </c>
      <c r="J17" s="247">
        <f t="shared" si="5"/>
        <v>1.8383937724932398E-2</v>
      </c>
      <c r="K17" s="215">
        <f t="shared" si="6"/>
        <v>1.8555402582883084E-2</v>
      </c>
      <c r="L17" s="52">
        <f t="shared" si="0"/>
        <v>0.3088280075834226</v>
      </c>
      <c r="N17" s="27">
        <f t="shared" si="1"/>
        <v>2.576196983500354</v>
      </c>
      <c r="O17" s="152">
        <f t="shared" si="1"/>
        <v>2.8176281509050929</v>
      </c>
      <c r="P17" s="52">
        <f t="shared" si="7"/>
        <v>9.37161129180034E-2</v>
      </c>
    </row>
    <row r="18" spans="1:16" ht="20.100000000000001" customHeight="1" x14ac:dyDescent="0.25">
      <c r="A18" s="8" t="s">
        <v>181</v>
      </c>
      <c r="B18" s="19">
        <v>555.66999999999996</v>
      </c>
      <c r="C18" s="140">
        <v>507.33</v>
      </c>
      <c r="D18" s="247">
        <f t="shared" si="2"/>
        <v>2.6739933967035483E-2</v>
      </c>
      <c r="E18" s="215">
        <f t="shared" si="3"/>
        <v>1.7729679783803652E-2</v>
      </c>
      <c r="F18" s="52">
        <f t="shared" si="4"/>
        <v>-8.6994079219680706E-2</v>
      </c>
      <c r="H18" s="19">
        <v>125.76900000000001</v>
      </c>
      <c r="I18" s="140">
        <v>117.51</v>
      </c>
      <c r="J18" s="247">
        <f t="shared" si="5"/>
        <v>2.2712247067583059E-2</v>
      </c>
      <c r="K18" s="215">
        <f t="shared" si="6"/>
        <v>1.6364795538236197E-2</v>
      </c>
      <c r="L18" s="52">
        <f t="shared" si="0"/>
        <v>-6.5668010400019086E-2</v>
      </c>
      <c r="N18" s="27">
        <f t="shared" si="1"/>
        <v>2.2633757445966132</v>
      </c>
      <c r="O18" s="152">
        <f t="shared" si="1"/>
        <v>2.3162438649399801</v>
      </c>
      <c r="P18" s="52">
        <f t="shared" si="7"/>
        <v>2.3358083813339314E-2</v>
      </c>
    </row>
    <row r="19" spans="1:16" ht="20.100000000000001" customHeight="1" x14ac:dyDescent="0.25">
      <c r="A19" s="8" t="s">
        <v>203</v>
      </c>
      <c r="B19" s="19">
        <v>14.74</v>
      </c>
      <c r="C19" s="140">
        <v>486.06</v>
      </c>
      <c r="D19" s="247">
        <f t="shared" si="2"/>
        <v>7.0931780854482528E-4</v>
      </c>
      <c r="E19" s="215">
        <f t="shared" si="3"/>
        <v>1.6986356327667599E-2</v>
      </c>
      <c r="F19" s="52">
        <f t="shared" si="4"/>
        <v>31.975576662143826</v>
      </c>
      <c r="H19" s="19">
        <v>4.41</v>
      </c>
      <c r="I19" s="140">
        <v>108.758</v>
      </c>
      <c r="J19" s="247">
        <f t="shared" si="5"/>
        <v>7.963886933031294E-4</v>
      </c>
      <c r="K19" s="215">
        <f t="shared" si="6"/>
        <v>1.5145965731831268E-2</v>
      </c>
      <c r="L19" s="52">
        <f t="shared" si="0"/>
        <v>23.661678004535148</v>
      </c>
      <c r="N19" s="27">
        <f t="shared" si="1"/>
        <v>2.9918588873812757</v>
      </c>
      <c r="O19" s="152">
        <f t="shared" si="1"/>
        <v>2.2375426902028557</v>
      </c>
      <c r="P19" s="52">
        <f t="shared" si="7"/>
        <v>-0.25212291941972587</v>
      </c>
    </row>
    <row r="20" spans="1:16" ht="20.100000000000001" customHeight="1" x14ac:dyDescent="0.25">
      <c r="A20" s="8" t="s">
        <v>167</v>
      </c>
      <c r="B20" s="19">
        <v>723.72</v>
      </c>
      <c r="C20" s="140">
        <v>240.58</v>
      </c>
      <c r="D20" s="247">
        <f t="shared" si="2"/>
        <v>3.4826830691998711E-2</v>
      </c>
      <c r="E20" s="215">
        <f t="shared" si="3"/>
        <v>8.4075579255858766E-3</v>
      </c>
      <c r="F20" s="52">
        <f t="shared" si="4"/>
        <v>-0.66757862156635162</v>
      </c>
      <c r="H20" s="19">
        <v>214.631</v>
      </c>
      <c r="I20" s="140">
        <v>79.430999999999997</v>
      </c>
      <c r="J20" s="247">
        <f t="shared" si="5"/>
        <v>3.8759569531143755E-2</v>
      </c>
      <c r="K20" s="215">
        <f t="shared" si="6"/>
        <v>1.1061799628947658E-2</v>
      </c>
      <c r="L20" s="52">
        <f t="shared" si="0"/>
        <v>-0.6299183249390814</v>
      </c>
      <c r="N20" s="27">
        <f t="shared" si="1"/>
        <v>2.9656635162770129</v>
      </c>
      <c r="O20" s="152">
        <f t="shared" si="1"/>
        <v>3.3016460221132258</v>
      </c>
      <c r="P20" s="52">
        <f t="shared" si="7"/>
        <v>0.11329083828700609</v>
      </c>
    </row>
    <row r="21" spans="1:16" ht="20.100000000000001" customHeight="1" x14ac:dyDescent="0.25">
      <c r="A21" s="8" t="s">
        <v>177</v>
      </c>
      <c r="B21" s="19">
        <v>89.96</v>
      </c>
      <c r="C21" s="140">
        <v>320.70999999999998</v>
      </c>
      <c r="D21" s="247">
        <f t="shared" si="2"/>
        <v>4.3290522426521353E-3</v>
      </c>
      <c r="E21" s="215">
        <f t="shared" si="3"/>
        <v>1.1207863921833263E-2</v>
      </c>
      <c r="F21" s="52">
        <f t="shared" si="4"/>
        <v>2.5650289017341041</v>
      </c>
      <c r="H21" s="19">
        <v>49.555999999999997</v>
      </c>
      <c r="I21" s="140">
        <v>73.546999999999997</v>
      </c>
      <c r="J21" s="247">
        <f t="shared" si="5"/>
        <v>8.9491696338616505E-3</v>
      </c>
      <c r="K21" s="215">
        <f t="shared" si="6"/>
        <v>1.0242376116506319E-2</v>
      </c>
      <c r="L21" s="52">
        <f t="shared" si="0"/>
        <v>0.48411897651142144</v>
      </c>
      <c r="N21" s="27">
        <f t="shared" si="1"/>
        <v>5.5086705202312132</v>
      </c>
      <c r="O21" s="152">
        <f t="shared" si="1"/>
        <v>2.2932555891615478</v>
      </c>
      <c r="P21" s="52">
        <f t="shared" si="7"/>
        <v>-0.58370071676290891</v>
      </c>
    </row>
    <row r="22" spans="1:16" ht="20.100000000000001" customHeight="1" x14ac:dyDescent="0.25">
      <c r="A22" s="8" t="s">
        <v>176</v>
      </c>
      <c r="B22" s="19">
        <v>356.02</v>
      </c>
      <c r="C22" s="140">
        <v>203.31</v>
      </c>
      <c r="D22" s="247">
        <f t="shared" si="2"/>
        <v>1.7132383052790277E-2</v>
      </c>
      <c r="E22" s="215">
        <f t="shared" si="3"/>
        <v>7.1050818931368545E-3</v>
      </c>
      <c r="F22" s="52">
        <f t="shared" si="4"/>
        <v>-0.42893657659682038</v>
      </c>
      <c r="H22" s="19">
        <v>99.590999999999994</v>
      </c>
      <c r="I22" s="140">
        <v>66.802999999999997</v>
      </c>
      <c r="J22" s="247">
        <f t="shared" si="5"/>
        <v>1.7984840443254411E-2</v>
      </c>
      <c r="K22" s="215">
        <f t="shared" si="6"/>
        <v>9.3031864210772926E-3</v>
      </c>
      <c r="L22" s="52">
        <f t="shared" ref="L22" si="8">(I22-H22)/H22</f>
        <v>-0.3292265365344258</v>
      </c>
      <c r="N22" s="27">
        <f t="shared" ref="N22" si="9">(H22/B22)*10</f>
        <v>2.7973428459075333</v>
      </c>
      <c r="O22" s="152">
        <f t="shared" ref="O22" si="10">(I22/C22)*10</f>
        <v>3.2857704982538976</v>
      </c>
      <c r="P22" s="52">
        <f t="shared" ref="P22" si="11">(O22-N22)/N22</f>
        <v>0.17460414373623379</v>
      </c>
    </row>
    <row r="23" spans="1:16" ht="20.100000000000001" customHeight="1" x14ac:dyDescent="0.25">
      <c r="A23" s="8" t="s">
        <v>197</v>
      </c>
      <c r="B23" s="19">
        <v>83.66</v>
      </c>
      <c r="C23" s="140">
        <v>247.68</v>
      </c>
      <c r="D23" s="247">
        <f t="shared" si="2"/>
        <v>4.0258838441560437E-3</v>
      </c>
      <c r="E23" s="215">
        <f t="shared" si="3"/>
        <v>8.6556818813247564E-3</v>
      </c>
      <c r="F23" s="52">
        <f t="shared" si="4"/>
        <v>1.9605546258666031</v>
      </c>
      <c r="H23" s="19">
        <v>16.423999999999999</v>
      </c>
      <c r="I23" s="140">
        <v>50.893000000000001</v>
      </c>
      <c r="J23" s="247">
        <f t="shared" si="5"/>
        <v>2.9659609747869835E-3</v>
      </c>
      <c r="K23" s="215">
        <f t="shared" si="6"/>
        <v>7.0875120358050783E-3</v>
      </c>
      <c r="L23" s="52">
        <f t="shared" si="0"/>
        <v>2.0986970287384317</v>
      </c>
      <c r="N23" s="27">
        <f t="shared" si="1"/>
        <v>1.9631843174754962</v>
      </c>
      <c r="O23" s="152">
        <f t="shared" si="1"/>
        <v>2.0547884366925064</v>
      </c>
      <c r="P23" s="52">
        <f t="shared" si="7"/>
        <v>4.6660987662537019E-2</v>
      </c>
    </row>
    <row r="24" spans="1:16" ht="20.100000000000001" customHeight="1" x14ac:dyDescent="0.25">
      <c r="A24" s="8" t="s">
        <v>182</v>
      </c>
      <c r="B24" s="19">
        <v>52.4</v>
      </c>
      <c r="C24" s="140">
        <v>51.26</v>
      </c>
      <c r="D24" s="247">
        <f t="shared" si="2"/>
        <v>2.5215911239992433E-3</v>
      </c>
      <c r="E24" s="215">
        <f t="shared" si="3"/>
        <v>1.7913850663626735E-3</v>
      </c>
      <c r="F24" s="52">
        <f t="shared" si="4"/>
        <v>-2.1755725190839705E-2</v>
      </c>
      <c r="H24" s="19">
        <v>19.829000000000001</v>
      </c>
      <c r="I24" s="140">
        <v>42.813000000000002</v>
      </c>
      <c r="J24" s="247">
        <f t="shared" si="5"/>
        <v>3.5808597277795359E-3</v>
      </c>
      <c r="K24" s="215">
        <f t="shared" si="6"/>
        <v>5.9622669677347152E-3</v>
      </c>
      <c r="L24" s="52">
        <f t="shared" si="0"/>
        <v>1.1591103938675678</v>
      </c>
      <c r="N24" s="27">
        <f t="shared" si="1"/>
        <v>3.7841603053435118</v>
      </c>
      <c r="O24" s="152">
        <f t="shared" si="1"/>
        <v>8.3521264143581746</v>
      </c>
      <c r="P24" s="52">
        <f t="shared" si="7"/>
        <v>1.2071280655220551</v>
      </c>
    </row>
    <row r="25" spans="1:16" ht="20.100000000000001" customHeight="1" x14ac:dyDescent="0.25">
      <c r="A25" s="8" t="s">
        <v>166</v>
      </c>
      <c r="B25" s="19">
        <v>155.11000000000001</v>
      </c>
      <c r="C25" s="140">
        <v>139.16</v>
      </c>
      <c r="D25" s="247">
        <f t="shared" si="2"/>
        <v>7.464198458845852E-3</v>
      </c>
      <c r="E25" s="215">
        <f t="shared" si="3"/>
        <v>4.8632295324820456E-3</v>
      </c>
      <c r="F25" s="52">
        <f t="shared" si="4"/>
        <v>-0.10283024950035469</v>
      </c>
      <c r="H25" s="19">
        <v>46.878</v>
      </c>
      <c r="I25" s="140">
        <v>42.718000000000004</v>
      </c>
      <c r="J25" s="247">
        <f t="shared" si="5"/>
        <v>8.4655576337106797E-3</v>
      </c>
      <c r="K25" s="215">
        <f t="shared" si="6"/>
        <v>5.9490369824046797E-3</v>
      </c>
      <c r="L25" s="52">
        <f t="shared" si="0"/>
        <v>-8.8740987243483005E-2</v>
      </c>
      <c r="N25" s="27">
        <f t="shared" si="1"/>
        <v>3.0222422796724899</v>
      </c>
      <c r="O25" s="152">
        <f t="shared" si="1"/>
        <v>3.0697039379131934</v>
      </c>
      <c r="P25" s="52">
        <f t="shared" si="7"/>
        <v>1.5704120930320229E-2</v>
      </c>
    </row>
    <row r="26" spans="1:16" ht="20.100000000000001" customHeight="1" x14ac:dyDescent="0.25">
      <c r="A26" s="8" t="s">
        <v>173</v>
      </c>
      <c r="B26" s="19">
        <v>34.770000000000003</v>
      </c>
      <c r="C26" s="140">
        <v>35.82</v>
      </c>
      <c r="D26" s="247">
        <f t="shared" si="2"/>
        <v>1.6732008278903378E-3</v>
      </c>
      <c r="E26" s="215">
        <f t="shared" si="3"/>
        <v>1.2518028302206587E-3</v>
      </c>
      <c r="F26" s="52">
        <f t="shared" si="4"/>
        <v>3.0198446937014584E-2</v>
      </c>
      <c r="H26" s="19">
        <v>35.466000000000001</v>
      </c>
      <c r="I26" s="140">
        <v>42.512</v>
      </c>
      <c r="J26" s="247">
        <f t="shared" si="5"/>
        <v>6.4046987294078886E-3</v>
      </c>
      <c r="K26" s="215">
        <f t="shared" si="6"/>
        <v>5.9203488036890239E-3</v>
      </c>
      <c r="L26" s="52">
        <f t="shared" si="0"/>
        <v>0.19866914791631418</v>
      </c>
      <c r="N26" s="27">
        <f t="shared" si="1"/>
        <v>10.200172562553924</v>
      </c>
      <c r="O26" s="152">
        <f t="shared" si="1"/>
        <v>11.868230039084311</v>
      </c>
      <c r="P26" s="52">
        <f t="shared" si="7"/>
        <v>0.16353228009632209</v>
      </c>
    </row>
    <row r="27" spans="1:16" ht="20.100000000000001" customHeight="1" x14ac:dyDescent="0.25">
      <c r="A27" s="8" t="s">
        <v>180</v>
      </c>
      <c r="B27" s="19">
        <v>63.68</v>
      </c>
      <c r="C27" s="140">
        <v>109.04</v>
      </c>
      <c r="D27" s="247">
        <f t="shared" si="2"/>
        <v>3.0644069232112939E-3</v>
      </c>
      <c r="E27" s="215">
        <f t="shared" si="3"/>
        <v>3.8106248075728821E-3</v>
      </c>
      <c r="F27" s="52">
        <f t="shared" si="4"/>
        <v>0.71231155778894484</v>
      </c>
      <c r="H27" s="19">
        <v>20.274999999999999</v>
      </c>
      <c r="I27" s="140">
        <v>31.539000000000001</v>
      </c>
      <c r="J27" s="247">
        <f t="shared" si="5"/>
        <v>3.661401532136269E-3</v>
      </c>
      <c r="K27" s="215">
        <f t="shared" si="6"/>
        <v>4.3922158665682196E-3</v>
      </c>
      <c r="L27" s="52">
        <f t="shared" si="0"/>
        <v>0.55556103575832327</v>
      </c>
      <c r="N27" s="27">
        <f t="shared" si="1"/>
        <v>3.1838881909547738</v>
      </c>
      <c r="O27" s="152">
        <f t="shared" si="1"/>
        <v>2.892424798239178</v>
      </c>
      <c r="P27" s="52">
        <f t="shared" si="7"/>
        <v>-9.1543224898294168E-2</v>
      </c>
    </row>
    <row r="28" spans="1:16" ht="20.100000000000001" customHeight="1" x14ac:dyDescent="0.25">
      <c r="A28" s="8" t="s">
        <v>186</v>
      </c>
      <c r="B28" s="19">
        <v>10.28</v>
      </c>
      <c r="C28" s="140">
        <v>128.36000000000001</v>
      </c>
      <c r="D28" s="247">
        <f t="shared" si="2"/>
        <v>4.9469383119679806E-4</v>
      </c>
      <c r="E28" s="215">
        <f t="shared" si="3"/>
        <v>4.485801543470792E-3</v>
      </c>
      <c r="F28" s="52">
        <f t="shared" si="4"/>
        <v>11.4863813229572</v>
      </c>
      <c r="H28" s="19">
        <v>2.657</v>
      </c>
      <c r="I28" s="140">
        <v>29.771999999999998</v>
      </c>
      <c r="J28" s="247">
        <f t="shared" si="5"/>
        <v>4.7981967304000338E-4</v>
      </c>
      <c r="K28" s="215">
        <f t="shared" si="6"/>
        <v>4.146138139429564E-3</v>
      </c>
      <c r="L28" s="52">
        <f t="shared" si="0"/>
        <v>10.205118554761007</v>
      </c>
      <c r="N28" s="27">
        <f t="shared" si="1"/>
        <v>2.5846303501945527</v>
      </c>
      <c r="O28" s="152">
        <f t="shared" si="1"/>
        <v>2.3194141477095664</v>
      </c>
      <c r="P28" s="52">
        <f t="shared" si="7"/>
        <v>-0.10261281752147754</v>
      </c>
    </row>
    <row r="29" spans="1:16" ht="20.100000000000001" customHeight="1" x14ac:dyDescent="0.25">
      <c r="A29" s="8" t="s">
        <v>211</v>
      </c>
      <c r="B29" s="19"/>
      <c r="C29" s="140">
        <v>135</v>
      </c>
      <c r="D29" s="247">
        <f t="shared" si="2"/>
        <v>0</v>
      </c>
      <c r="E29" s="215">
        <f t="shared" si="3"/>
        <v>4.7178498626406738E-3</v>
      </c>
      <c r="F29" s="52"/>
      <c r="H29" s="19"/>
      <c r="I29" s="140">
        <v>26.379000000000001</v>
      </c>
      <c r="J29" s="247">
        <f t="shared" si="5"/>
        <v>0</v>
      </c>
      <c r="K29" s="215">
        <f t="shared" si="6"/>
        <v>3.6736187686420957E-3</v>
      </c>
      <c r="L29" s="52"/>
      <c r="N29" s="27"/>
      <c r="O29" s="152">
        <f t="shared" si="1"/>
        <v>1.9540000000000002</v>
      </c>
      <c r="P29" s="52"/>
    </row>
    <row r="30" spans="1:16" ht="20.100000000000001" customHeight="1" x14ac:dyDescent="0.25">
      <c r="A30" s="8" t="s">
        <v>214</v>
      </c>
      <c r="B30" s="19">
        <v>97.47</v>
      </c>
      <c r="C30" s="140">
        <v>100.88</v>
      </c>
      <c r="D30" s="247">
        <f t="shared" si="2"/>
        <v>4.6904482224466842E-3</v>
      </c>
      <c r="E30" s="215">
        <f t="shared" si="3"/>
        <v>3.5254569936532679E-3</v>
      </c>
      <c r="F30" s="52">
        <f t="shared" si="4"/>
        <v>3.4985123627782874E-2</v>
      </c>
      <c r="H30" s="19">
        <v>24.965</v>
      </c>
      <c r="I30" s="140">
        <v>24.739000000000001</v>
      </c>
      <c r="J30" s="247">
        <f t="shared" si="5"/>
        <v>4.5083545869189622E-3</v>
      </c>
      <c r="K30" s="215">
        <f t="shared" si="6"/>
        <v>3.4452274429446453E-3</v>
      </c>
      <c r="L30" s="52">
        <f t="shared" si="0"/>
        <v>-9.0526737432405011E-3</v>
      </c>
      <c r="N30" s="27">
        <f t="shared" si="1"/>
        <v>2.561300913101467</v>
      </c>
      <c r="O30" s="152">
        <f t="shared" si="1"/>
        <v>2.4523195876288661</v>
      </c>
      <c r="P30" s="52">
        <f t="shared" si="7"/>
        <v>-4.2549208066550798E-2</v>
      </c>
    </row>
    <row r="31" spans="1:16" ht="20.100000000000001" customHeight="1" x14ac:dyDescent="0.25">
      <c r="A31" s="8" t="s">
        <v>175</v>
      </c>
      <c r="B31" s="19">
        <v>187.81</v>
      </c>
      <c r="C31" s="140">
        <v>73.510000000000005</v>
      </c>
      <c r="D31" s="247">
        <f t="shared" si="2"/>
        <v>9.0377868129446152E-3</v>
      </c>
      <c r="E31" s="215">
        <f t="shared" si="3"/>
        <v>2.568956617797896E-3</v>
      </c>
      <c r="F31" s="52">
        <f t="shared" si="4"/>
        <v>-0.60859379159789151</v>
      </c>
      <c r="H31" s="19">
        <v>44.625999999999998</v>
      </c>
      <c r="I31" s="140">
        <v>23.681000000000001</v>
      </c>
      <c r="J31" s="247">
        <f t="shared" si="5"/>
        <v>8.0588756978107589E-3</v>
      </c>
      <c r="K31" s="215">
        <f t="shared" si="6"/>
        <v>3.2978871852690954E-3</v>
      </c>
      <c r="L31" s="52">
        <f t="shared" si="0"/>
        <v>-0.46934522475686813</v>
      </c>
      <c r="N31" s="27">
        <f t="shared" si="1"/>
        <v>2.3761248069857834</v>
      </c>
      <c r="O31" s="152">
        <f t="shared" si="1"/>
        <v>3.221466467147327</v>
      </c>
      <c r="P31" s="52">
        <f t="shared" si="7"/>
        <v>0.3557648393199917</v>
      </c>
    </row>
    <row r="32" spans="1:16" ht="20.100000000000001" customHeight="1" thickBot="1" x14ac:dyDescent="0.3">
      <c r="A32" s="8" t="s">
        <v>17</v>
      </c>
      <c r="B32" s="19">
        <f>B33-SUM(B7:B31)</f>
        <v>1871.6799999999967</v>
      </c>
      <c r="C32" s="140">
        <f>C33-SUM(C7:C31)</f>
        <v>866.88000000000102</v>
      </c>
      <c r="D32" s="247">
        <f t="shared" si="2"/>
        <v>9.0068925094788074E-2</v>
      </c>
      <c r="E32" s="215">
        <f t="shared" si="3"/>
        <v>3.0294886584636683E-2</v>
      </c>
      <c r="F32" s="52">
        <f t="shared" si="4"/>
        <v>-0.53684390494101419</v>
      </c>
      <c r="H32" s="19">
        <f>H33-SUM(H7:H31)</f>
        <v>503.37900000000081</v>
      </c>
      <c r="I32" s="140">
        <f>I33-SUM(I7:I31)</f>
        <v>241.53499999999894</v>
      </c>
      <c r="J32" s="247">
        <f t="shared" si="5"/>
        <v>9.0903706132933471E-2</v>
      </c>
      <c r="K32" s="215">
        <f t="shared" si="6"/>
        <v>3.3636889544105715E-2</v>
      </c>
      <c r="L32" s="52">
        <f t="shared" si="0"/>
        <v>-0.52017267307535964</v>
      </c>
      <c r="N32" s="27">
        <f t="shared" si="1"/>
        <v>2.6894501196785869</v>
      </c>
      <c r="O32" s="152">
        <f t="shared" si="1"/>
        <v>2.7862564599483046</v>
      </c>
      <c r="P32" s="52">
        <f t="shared" si="7"/>
        <v>3.5994845028502295E-2</v>
      </c>
    </row>
    <row r="33" spans="1:16" ht="26.25" customHeight="1" thickBot="1" x14ac:dyDescent="0.3">
      <c r="A33" s="12" t="s">
        <v>18</v>
      </c>
      <c r="B33" s="17">
        <v>20780.530000000002</v>
      </c>
      <c r="C33" s="145">
        <v>28614.730000000007</v>
      </c>
      <c r="D33" s="243">
        <f>SUM(D7:D32)</f>
        <v>0.99999999999999944</v>
      </c>
      <c r="E33" s="244">
        <f>SUM(E7:E32)</f>
        <v>0.99999999999999978</v>
      </c>
      <c r="F33" s="57">
        <f t="shared" si="4"/>
        <v>0.37699712182509315</v>
      </c>
      <c r="G33" s="1"/>
      <c r="H33" s="17">
        <v>5537.4970000000012</v>
      </c>
      <c r="I33" s="145">
        <v>7180.6579999999967</v>
      </c>
      <c r="J33" s="243">
        <f>SUM(J7:J32)</f>
        <v>1</v>
      </c>
      <c r="K33" s="244">
        <f>SUM(K7:K32)</f>
        <v>1.0000000000000007</v>
      </c>
      <c r="L33" s="57">
        <f t="shared" si="0"/>
        <v>0.29673352418971877</v>
      </c>
      <c r="N33" s="29">
        <f t="shared" si="1"/>
        <v>2.6647525351855799</v>
      </c>
      <c r="O33" s="146">
        <f t="shared" si="1"/>
        <v>2.5094271377014548</v>
      </c>
      <c r="P33" s="57">
        <f t="shared" si="7"/>
        <v>-5.8288863762468612E-2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L5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165</v>
      </c>
      <c r="B39" s="39">
        <v>1381.01</v>
      </c>
      <c r="C39" s="147">
        <v>1974.82</v>
      </c>
      <c r="D39" s="247">
        <f t="shared" ref="D39:D61" si="12">B39/$B$62</f>
        <v>0.15091092276826104</v>
      </c>
      <c r="E39" s="246">
        <f t="shared" ref="E39:E61" si="13">C39/$C$62</f>
        <v>0.19978209121617177</v>
      </c>
      <c r="F39" s="52">
        <f>(C39-B39)/B39</f>
        <v>0.42998240418244615</v>
      </c>
      <c r="H39" s="39">
        <v>332.57100000000003</v>
      </c>
      <c r="I39" s="147">
        <v>471.61099999999999</v>
      </c>
      <c r="J39" s="247">
        <f t="shared" ref="J39:J61" si="14">H39/$H$62</f>
        <v>0.14695068415794466</v>
      </c>
      <c r="K39" s="246">
        <f t="shared" ref="K39:K61" si="15">I39/$I$62</f>
        <v>0.19268815359126631</v>
      </c>
      <c r="L39" s="52">
        <f t="shared" ref="L39:L62" si="16">(I39-H39)/H39</f>
        <v>0.41807614013248284</v>
      </c>
      <c r="N39" s="27">
        <f t="shared" ref="N39:O62" si="17">(H39/B39)*10</f>
        <v>2.4081722797083298</v>
      </c>
      <c r="O39" s="151">
        <f t="shared" si="17"/>
        <v>2.388121449043457</v>
      </c>
      <c r="P39" s="61">
        <f t="shared" si="7"/>
        <v>-8.3261612276764856E-3</v>
      </c>
    </row>
    <row r="40" spans="1:16" ht="20.100000000000001" customHeight="1" x14ac:dyDescent="0.25">
      <c r="A40" s="38" t="s">
        <v>159</v>
      </c>
      <c r="B40" s="19">
        <v>1427.95</v>
      </c>
      <c r="C40" s="140">
        <v>1832.1</v>
      </c>
      <c r="D40" s="247">
        <f t="shared" si="12"/>
        <v>0.15604032712792693</v>
      </c>
      <c r="E40" s="215">
        <f t="shared" si="13"/>
        <v>0.18534386390513985</v>
      </c>
      <c r="F40" s="52">
        <f t="shared" ref="F40:F62" si="18">(C40-B40)/B40</f>
        <v>0.28302811723099536</v>
      </c>
      <c r="H40" s="19">
        <v>327.9</v>
      </c>
      <c r="I40" s="140">
        <v>443.51400000000001</v>
      </c>
      <c r="J40" s="247">
        <f t="shared" si="14"/>
        <v>0.14488674398967452</v>
      </c>
      <c r="K40" s="215">
        <f t="shared" si="15"/>
        <v>0.18120844032873892</v>
      </c>
      <c r="L40" s="52">
        <f t="shared" si="16"/>
        <v>0.35258920402561766</v>
      </c>
      <c r="N40" s="27">
        <f t="shared" si="17"/>
        <v>2.296298890017157</v>
      </c>
      <c r="O40" s="152">
        <f t="shared" si="17"/>
        <v>2.4207958080890783</v>
      </c>
      <c r="P40" s="52">
        <f t="shared" si="7"/>
        <v>5.4216338566880171E-2</v>
      </c>
    </row>
    <row r="41" spans="1:16" ht="20.100000000000001" customHeight="1" x14ac:dyDescent="0.25">
      <c r="A41" s="38" t="s">
        <v>169</v>
      </c>
      <c r="B41" s="19">
        <v>1366.55</v>
      </c>
      <c r="C41" s="140">
        <v>1935.87</v>
      </c>
      <c r="D41" s="247">
        <f t="shared" si="12"/>
        <v>0.14933079522158937</v>
      </c>
      <c r="E41" s="215">
        <f t="shared" si="13"/>
        <v>0.19584172578900882</v>
      </c>
      <c r="F41" s="52">
        <f t="shared" si="18"/>
        <v>0.41661117412462034</v>
      </c>
      <c r="H41" s="19">
        <v>280.755</v>
      </c>
      <c r="I41" s="140">
        <v>389.66199999999998</v>
      </c>
      <c r="J41" s="247">
        <f t="shared" si="14"/>
        <v>0.12405513207935673</v>
      </c>
      <c r="K41" s="215">
        <f t="shared" si="15"/>
        <v>0.15920589491059373</v>
      </c>
      <c r="L41" s="52">
        <f t="shared" si="16"/>
        <v>0.38790760627593446</v>
      </c>
      <c r="N41" s="27">
        <f t="shared" si="17"/>
        <v>2.0544802605100436</v>
      </c>
      <c r="O41" s="152">
        <f t="shared" si="17"/>
        <v>2.0128521026721833</v>
      </c>
      <c r="P41" s="52">
        <f t="shared" si="7"/>
        <v>-2.0262135703131925E-2</v>
      </c>
    </row>
    <row r="42" spans="1:16" ht="20.100000000000001" customHeight="1" x14ac:dyDescent="0.25">
      <c r="A42" s="38" t="s">
        <v>172</v>
      </c>
      <c r="B42" s="19">
        <v>2160.17</v>
      </c>
      <c r="C42" s="140">
        <v>1357.7</v>
      </c>
      <c r="D42" s="247">
        <f t="shared" si="12"/>
        <v>0.23605422700510095</v>
      </c>
      <c r="E42" s="215">
        <f t="shared" si="13"/>
        <v>0.1373513258140977</v>
      </c>
      <c r="F42" s="52">
        <f t="shared" si="18"/>
        <v>-0.37148465167093331</v>
      </c>
      <c r="H42" s="19">
        <v>533.37099999999998</v>
      </c>
      <c r="I42" s="140">
        <v>311.87599999999998</v>
      </c>
      <c r="J42" s="247">
        <f t="shared" si="14"/>
        <v>0.23567669267617167</v>
      </c>
      <c r="K42" s="215">
        <f t="shared" si="15"/>
        <v>0.12742453121201536</v>
      </c>
      <c r="L42" s="52">
        <f t="shared" si="16"/>
        <v>-0.41527379628813715</v>
      </c>
      <c r="N42" s="27">
        <f t="shared" si="17"/>
        <v>2.4691158566223952</v>
      </c>
      <c r="O42" s="152">
        <f t="shared" si="17"/>
        <v>2.2970906680415406</v>
      </c>
      <c r="P42" s="52">
        <f t="shared" si="7"/>
        <v>-6.967076418041189E-2</v>
      </c>
    </row>
    <row r="43" spans="1:16" ht="20.100000000000001" customHeight="1" x14ac:dyDescent="0.25">
      <c r="A43" s="38" t="s">
        <v>170</v>
      </c>
      <c r="B43" s="19">
        <v>564.12</v>
      </c>
      <c r="C43" s="140">
        <v>703.88</v>
      </c>
      <c r="D43" s="247">
        <f t="shared" si="12"/>
        <v>6.16446439577059E-2</v>
      </c>
      <c r="E43" s="215">
        <f t="shared" si="13"/>
        <v>7.1207815580781528E-2</v>
      </c>
      <c r="F43" s="52">
        <f t="shared" si="18"/>
        <v>0.24774870594908882</v>
      </c>
      <c r="H43" s="19">
        <v>192.012</v>
      </c>
      <c r="I43" s="140">
        <v>283.01400000000001</v>
      </c>
      <c r="J43" s="247">
        <f t="shared" si="14"/>
        <v>8.4842920057777937E-2</v>
      </c>
      <c r="K43" s="215">
        <f t="shared" si="15"/>
        <v>0.11563225857852902</v>
      </c>
      <c r="L43" s="52">
        <f t="shared" si="16"/>
        <v>0.47393912880444977</v>
      </c>
      <c r="N43" s="27">
        <f t="shared" si="17"/>
        <v>3.4037438842799403</v>
      </c>
      <c r="O43" s="152">
        <f t="shared" si="17"/>
        <v>4.0207705858953231</v>
      </c>
      <c r="P43" s="52">
        <f t="shared" si="7"/>
        <v>0.18127882784162955</v>
      </c>
    </row>
    <row r="44" spans="1:16" ht="20.100000000000001" customHeight="1" x14ac:dyDescent="0.25">
      <c r="A44" s="38" t="s">
        <v>163</v>
      </c>
      <c r="B44" s="19">
        <v>395.16</v>
      </c>
      <c r="C44" s="140">
        <v>472.88</v>
      </c>
      <c r="D44" s="247">
        <f t="shared" si="12"/>
        <v>4.3181410881243464E-2</v>
      </c>
      <c r="E44" s="215">
        <f t="shared" si="13"/>
        <v>4.7838767732908974E-2</v>
      </c>
      <c r="F44" s="52">
        <f t="shared" si="18"/>
        <v>0.19667982589330896</v>
      </c>
      <c r="H44" s="19">
        <v>101.801</v>
      </c>
      <c r="I44" s="140">
        <v>133.24</v>
      </c>
      <c r="J44" s="247">
        <f t="shared" si="14"/>
        <v>4.4982053750816889E-2</v>
      </c>
      <c r="K44" s="215">
        <f t="shared" si="15"/>
        <v>5.4438445211202301E-2</v>
      </c>
      <c r="L44" s="52">
        <f t="shared" si="16"/>
        <v>0.3088280075834226</v>
      </c>
      <c r="N44" s="27">
        <f t="shared" si="17"/>
        <v>2.576196983500354</v>
      </c>
      <c r="O44" s="152">
        <f t="shared" si="17"/>
        <v>2.8176281509050929</v>
      </c>
      <c r="P44" s="52">
        <f t="shared" si="7"/>
        <v>9.37161129180034E-2</v>
      </c>
    </row>
    <row r="45" spans="1:16" ht="20.100000000000001" customHeight="1" x14ac:dyDescent="0.25">
      <c r="A45" s="38" t="s">
        <v>181</v>
      </c>
      <c r="B45" s="19">
        <v>555.66999999999996</v>
      </c>
      <c r="C45" s="140">
        <v>507.33</v>
      </c>
      <c r="D45" s="247">
        <f t="shared" si="12"/>
        <v>6.0721263752354877E-2</v>
      </c>
      <c r="E45" s="215">
        <f t="shared" si="13"/>
        <v>5.1323891968230229E-2</v>
      </c>
      <c r="F45" s="52">
        <f t="shared" si="18"/>
        <v>-8.6994079219680706E-2</v>
      </c>
      <c r="H45" s="19">
        <v>125.76900000000001</v>
      </c>
      <c r="I45" s="140">
        <v>117.51</v>
      </c>
      <c r="J45" s="247">
        <f t="shared" si="14"/>
        <v>5.5572616361199687E-2</v>
      </c>
      <c r="K45" s="215">
        <f t="shared" si="15"/>
        <v>4.8011570825340605E-2</v>
      </c>
      <c r="L45" s="52">
        <f t="shared" si="16"/>
        <v>-6.5668010400019086E-2</v>
      </c>
      <c r="N45" s="27">
        <f t="shared" si="17"/>
        <v>2.2633757445966132</v>
      </c>
      <c r="O45" s="152">
        <f t="shared" si="17"/>
        <v>2.3162438649399801</v>
      </c>
      <c r="P45" s="52">
        <f t="shared" si="7"/>
        <v>2.3358083813339314E-2</v>
      </c>
    </row>
    <row r="46" spans="1:16" ht="20.100000000000001" customHeight="1" x14ac:dyDescent="0.25">
      <c r="A46" s="38" t="s">
        <v>177</v>
      </c>
      <c r="B46" s="19">
        <v>89.96</v>
      </c>
      <c r="C46" s="140">
        <v>320.70999999999998</v>
      </c>
      <c r="D46" s="247">
        <f t="shared" si="12"/>
        <v>9.8304477246600411E-3</v>
      </c>
      <c r="E46" s="215">
        <f t="shared" si="13"/>
        <v>3.2444533919009554E-2</v>
      </c>
      <c r="F46" s="52">
        <f t="shared" si="18"/>
        <v>2.5650289017341041</v>
      </c>
      <c r="H46" s="19">
        <v>49.555999999999997</v>
      </c>
      <c r="I46" s="140">
        <v>73.546999999999997</v>
      </c>
      <c r="J46" s="247">
        <f t="shared" si="14"/>
        <v>2.1896942620165633E-2</v>
      </c>
      <c r="K46" s="215">
        <f t="shared" si="15"/>
        <v>3.0049417066558802E-2</v>
      </c>
      <c r="L46" s="52">
        <f t="shared" si="16"/>
        <v>0.48411897651142144</v>
      </c>
      <c r="N46" s="27">
        <f t="shared" si="17"/>
        <v>5.5086705202312132</v>
      </c>
      <c r="O46" s="152">
        <f t="shared" si="17"/>
        <v>2.2932555891615478</v>
      </c>
      <c r="P46" s="52">
        <f t="shared" si="7"/>
        <v>-0.58370071676290891</v>
      </c>
    </row>
    <row r="47" spans="1:16" ht="20.100000000000001" customHeight="1" x14ac:dyDescent="0.25">
      <c r="A47" s="38" t="s">
        <v>176</v>
      </c>
      <c r="B47" s="19">
        <v>356.02</v>
      </c>
      <c r="C47" s="140">
        <v>203.31</v>
      </c>
      <c r="D47" s="247">
        <f t="shared" si="12"/>
        <v>3.8904357480363139E-2</v>
      </c>
      <c r="E47" s="215">
        <f t="shared" si="13"/>
        <v>2.0567797047406793E-2</v>
      </c>
      <c r="F47" s="52">
        <f t="shared" si="18"/>
        <v>-0.42893657659682038</v>
      </c>
      <c r="H47" s="19">
        <v>99.590999999999994</v>
      </c>
      <c r="I47" s="140">
        <v>66.802999999999997</v>
      </c>
      <c r="J47" s="247">
        <f t="shared" si="14"/>
        <v>4.4005537422005719E-2</v>
      </c>
      <c r="K47" s="215">
        <f t="shared" si="15"/>
        <v>2.7293991710026617E-2</v>
      </c>
      <c r="L47" s="52">
        <f t="shared" si="16"/>
        <v>-0.3292265365344258</v>
      </c>
      <c r="N47" s="27">
        <f t="shared" si="17"/>
        <v>2.7973428459075333</v>
      </c>
      <c r="O47" s="152">
        <f t="shared" si="17"/>
        <v>3.2857704982538976</v>
      </c>
      <c r="P47" s="52">
        <f t="shared" si="7"/>
        <v>0.17460414373623379</v>
      </c>
    </row>
    <row r="48" spans="1:16" ht="20.100000000000001" customHeight="1" x14ac:dyDescent="0.25">
      <c r="A48" s="38" t="s">
        <v>166</v>
      </c>
      <c r="B48" s="19">
        <v>155.11000000000001</v>
      </c>
      <c r="C48" s="140">
        <v>139.16</v>
      </c>
      <c r="D48" s="247">
        <f t="shared" si="12"/>
        <v>1.6949763745798346E-2</v>
      </c>
      <c r="E48" s="215">
        <f t="shared" si="13"/>
        <v>1.4078080945930497E-2</v>
      </c>
      <c r="F48" s="52">
        <f t="shared" si="18"/>
        <v>-0.10283024950035469</v>
      </c>
      <c r="H48" s="19">
        <v>46.878</v>
      </c>
      <c r="I48" s="140">
        <v>42.718000000000004</v>
      </c>
      <c r="J48" s="247">
        <f t="shared" si="14"/>
        <v>2.0713634598194457E-2</v>
      </c>
      <c r="K48" s="215">
        <f t="shared" si="15"/>
        <v>1.7453478704083907E-2</v>
      </c>
      <c r="L48" s="52">
        <f t="shared" si="16"/>
        <v>-8.8740987243483005E-2</v>
      </c>
      <c r="N48" s="27">
        <f t="shared" si="17"/>
        <v>3.0222422796724899</v>
      </c>
      <c r="O48" s="152">
        <f t="shared" si="17"/>
        <v>3.0697039379131934</v>
      </c>
      <c r="P48" s="52">
        <f t="shared" si="7"/>
        <v>1.5704120930320229E-2</v>
      </c>
    </row>
    <row r="49" spans="1:16" ht="20.100000000000001" customHeight="1" x14ac:dyDescent="0.25">
      <c r="A49" s="38" t="s">
        <v>186</v>
      </c>
      <c r="B49" s="19">
        <v>10.28</v>
      </c>
      <c r="C49" s="140">
        <v>128.36000000000001</v>
      </c>
      <c r="D49" s="247">
        <f t="shared" si="12"/>
        <v>1.1233548533737796E-3</v>
      </c>
      <c r="E49" s="215">
        <f t="shared" si="13"/>
        <v>1.2985502085510482E-2</v>
      </c>
      <c r="F49" s="52">
        <f t="shared" si="18"/>
        <v>11.4863813229572</v>
      </c>
      <c r="H49" s="19">
        <v>2.657</v>
      </c>
      <c r="I49" s="140">
        <v>29.771999999999998</v>
      </c>
      <c r="J49" s="247">
        <f t="shared" si="14"/>
        <v>1.1740289075345082E-3</v>
      </c>
      <c r="K49" s="215">
        <f t="shared" si="15"/>
        <v>1.2164075283908095E-2</v>
      </c>
      <c r="L49" s="52">
        <f t="shared" si="16"/>
        <v>10.205118554761007</v>
      </c>
      <c r="N49" s="27">
        <f t="shared" si="17"/>
        <v>2.5846303501945527</v>
      </c>
      <c r="O49" s="152">
        <f t="shared" si="17"/>
        <v>2.3194141477095664</v>
      </c>
      <c r="P49" s="52">
        <f t="shared" si="7"/>
        <v>-0.10261281752147754</v>
      </c>
    </row>
    <row r="50" spans="1:16" ht="20.100000000000001" customHeight="1" x14ac:dyDescent="0.25">
      <c r="A50" s="38" t="s">
        <v>175</v>
      </c>
      <c r="B50" s="19">
        <v>187.81</v>
      </c>
      <c r="C50" s="140">
        <v>73.510000000000005</v>
      </c>
      <c r="D50" s="247">
        <f t="shared" si="12"/>
        <v>2.0523081226860855E-2</v>
      </c>
      <c r="E50" s="215">
        <f t="shared" si="13"/>
        <v>7.4366177805069772E-3</v>
      </c>
      <c r="F50" s="52">
        <f t="shared" si="18"/>
        <v>-0.60859379159789151</v>
      </c>
      <c r="H50" s="19">
        <v>44.625999999999998</v>
      </c>
      <c r="I50" s="140">
        <v>23.681000000000001</v>
      </c>
      <c r="J50" s="247">
        <f t="shared" si="14"/>
        <v>1.971856004050996E-2</v>
      </c>
      <c r="K50" s="215">
        <f t="shared" si="15"/>
        <v>9.6754489721291026E-3</v>
      </c>
      <c r="L50" s="52">
        <f t="shared" si="16"/>
        <v>-0.46934522475686813</v>
      </c>
      <c r="N50" s="27">
        <f t="shared" si="17"/>
        <v>2.3761248069857834</v>
      </c>
      <c r="O50" s="152">
        <f t="shared" si="17"/>
        <v>3.221466467147327</v>
      </c>
      <c r="P50" s="52">
        <f t="shared" si="7"/>
        <v>0.3557648393199917</v>
      </c>
    </row>
    <row r="51" spans="1:16" ht="20.100000000000001" customHeight="1" x14ac:dyDescent="0.25">
      <c r="A51" s="38" t="s">
        <v>188</v>
      </c>
      <c r="B51" s="19">
        <v>85.23</v>
      </c>
      <c r="C51" s="140">
        <v>57.82</v>
      </c>
      <c r="D51" s="247">
        <f t="shared" si="12"/>
        <v>9.3135733611913671E-3</v>
      </c>
      <c r="E51" s="215">
        <f t="shared" si="13"/>
        <v>5.8493434916190093E-3</v>
      </c>
      <c r="F51" s="52">
        <f t="shared" si="18"/>
        <v>-0.32160037545465214</v>
      </c>
      <c r="H51" s="19">
        <v>22.245999999999999</v>
      </c>
      <c r="I51" s="140">
        <v>14.557</v>
      </c>
      <c r="J51" s="247">
        <f t="shared" si="14"/>
        <v>9.829675226576089E-3</v>
      </c>
      <c r="K51" s="215">
        <f t="shared" si="15"/>
        <v>5.9476166837246457E-3</v>
      </c>
      <c r="L51" s="52">
        <f t="shared" si="16"/>
        <v>-0.34563517036770652</v>
      </c>
      <c r="N51" s="27">
        <f t="shared" si="17"/>
        <v>2.6101138096914229</v>
      </c>
      <c r="O51" s="152">
        <f t="shared" si="17"/>
        <v>2.5176409546869594</v>
      </c>
      <c r="P51" s="52">
        <f t="shared" si="7"/>
        <v>-3.5428667769623438E-2</v>
      </c>
    </row>
    <row r="52" spans="1:16" ht="20.100000000000001" customHeight="1" x14ac:dyDescent="0.25">
      <c r="A52" s="38" t="s">
        <v>190</v>
      </c>
      <c r="B52" s="19">
        <v>0.1</v>
      </c>
      <c r="C52" s="140">
        <v>63.14</v>
      </c>
      <c r="D52" s="247">
        <f t="shared" si="12"/>
        <v>1.0927576394686573E-5</v>
      </c>
      <c r="E52" s="215">
        <f t="shared" si="13"/>
        <v>6.3875397450851648E-3</v>
      </c>
      <c r="F52" s="52">
        <f t="shared" si="18"/>
        <v>630.4</v>
      </c>
      <c r="H52" s="19">
        <v>5.3999999999999999E-2</v>
      </c>
      <c r="I52" s="140">
        <v>13.722</v>
      </c>
      <c r="J52" s="247">
        <f t="shared" si="14"/>
        <v>2.3860579980001293E-5</v>
      </c>
      <c r="K52" s="215">
        <f t="shared" si="15"/>
        <v>5.6064571088871046E-3</v>
      </c>
      <c r="L52" s="52">
        <f t="shared" si="16"/>
        <v>253.11111111111111</v>
      </c>
      <c r="N52" s="27">
        <f t="shared" si="17"/>
        <v>5.3999999999999995</v>
      </c>
      <c r="O52" s="152">
        <f t="shared" si="17"/>
        <v>2.1732657586316124</v>
      </c>
      <c r="P52" s="52">
        <f t="shared" si="7"/>
        <v>-0.59754337803118285</v>
      </c>
    </row>
    <row r="53" spans="1:16" ht="20.100000000000001" customHeight="1" x14ac:dyDescent="0.25">
      <c r="A53" s="38" t="s">
        <v>148</v>
      </c>
      <c r="B53" s="19">
        <v>12.96</v>
      </c>
      <c r="C53" s="140">
        <v>34.56</v>
      </c>
      <c r="D53" s="247">
        <f t="shared" si="12"/>
        <v>1.4162139007513799E-3</v>
      </c>
      <c r="E53" s="215">
        <f t="shared" si="13"/>
        <v>3.4962523533440498E-3</v>
      </c>
      <c r="F53" s="52">
        <f t="shared" si="18"/>
        <v>1.6666666666666667</v>
      </c>
      <c r="H53" s="19">
        <v>3.3010000000000002</v>
      </c>
      <c r="I53" s="140">
        <v>9.6289999999999996</v>
      </c>
      <c r="J53" s="247">
        <f t="shared" si="14"/>
        <v>1.4585884169256349E-3</v>
      </c>
      <c r="K53" s="215">
        <f t="shared" si="15"/>
        <v>3.9341623306714717E-3</v>
      </c>
      <c r="L53" s="52">
        <f t="shared" si="16"/>
        <v>1.9169948500454406</v>
      </c>
      <c r="N53" s="27">
        <f t="shared" si="17"/>
        <v>2.5470679012345676</v>
      </c>
      <c r="O53" s="152">
        <f t="shared" si="17"/>
        <v>2.786168981481481</v>
      </c>
      <c r="P53" s="52">
        <f t="shared" si="7"/>
        <v>9.3873068767040213E-2</v>
      </c>
    </row>
    <row r="54" spans="1:16" ht="20.100000000000001" customHeight="1" x14ac:dyDescent="0.25">
      <c r="A54" s="38" t="s">
        <v>174</v>
      </c>
      <c r="B54" s="19">
        <v>24.92</v>
      </c>
      <c r="C54" s="140">
        <v>40.840000000000003</v>
      </c>
      <c r="D54" s="247">
        <f t="shared" si="12"/>
        <v>2.7231520375558941E-3</v>
      </c>
      <c r="E54" s="215">
        <f t="shared" si="13"/>
        <v>4.1315667277364299E-3</v>
      </c>
      <c r="F54" s="52">
        <f t="shared" si="18"/>
        <v>0.6388443017656501</v>
      </c>
      <c r="H54" s="19">
        <v>5.66</v>
      </c>
      <c r="I54" s="140">
        <v>9.4250000000000007</v>
      </c>
      <c r="J54" s="247">
        <f t="shared" si="14"/>
        <v>2.5009422719779136E-3</v>
      </c>
      <c r="K54" s="215">
        <f t="shared" si="15"/>
        <v>3.8508131650824202E-3</v>
      </c>
      <c r="L54" s="52">
        <f t="shared" si="16"/>
        <v>0.66519434628975271</v>
      </c>
      <c r="N54" s="27">
        <f t="shared" si="17"/>
        <v>2.2712680577849116</v>
      </c>
      <c r="O54" s="152">
        <f t="shared" si="17"/>
        <v>2.3077864838393731</v>
      </c>
      <c r="P54" s="52">
        <f t="shared" si="7"/>
        <v>1.6078430693943137E-2</v>
      </c>
    </row>
    <row r="55" spans="1:16" ht="20.100000000000001" customHeight="1" x14ac:dyDescent="0.25">
      <c r="A55" s="38" t="s">
        <v>191</v>
      </c>
      <c r="B55" s="19">
        <v>2.35</v>
      </c>
      <c r="C55" s="140">
        <v>15.19</v>
      </c>
      <c r="D55" s="247">
        <f t="shared" si="12"/>
        <v>2.5679804527513448E-4</v>
      </c>
      <c r="E55" s="215">
        <f t="shared" si="13"/>
        <v>1.5366919342388922E-3</v>
      </c>
      <c r="F55" s="52">
        <f t="shared" si="18"/>
        <v>5.463829787234042</v>
      </c>
      <c r="H55" s="19">
        <v>1.17</v>
      </c>
      <c r="I55" s="140">
        <v>6.12</v>
      </c>
      <c r="J55" s="247">
        <f t="shared" si="14"/>
        <v>5.1697923290002802E-4</v>
      </c>
      <c r="K55" s="215">
        <f t="shared" si="15"/>
        <v>2.5004749676715557E-3</v>
      </c>
      <c r="L55" s="52">
        <f t="shared" si="16"/>
        <v>4.2307692307692308</v>
      </c>
      <c r="N55" s="27">
        <f t="shared" ref="N55:N56" si="19">(H55/B55)*10</f>
        <v>4.9787234042553186</v>
      </c>
      <c r="O55" s="152">
        <f t="shared" ref="O55:O56" si="20">(I55/C55)*10</f>
        <v>4.0289664252797897</v>
      </c>
      <c r="P55" s="52">
        <f t="shared" ref="P55:P56" si="21">(O55-N55)/N55</f>
        <v>-0.1907631538967943</v>
      </c>
    </row>
    <row r="56" spans="1:16" ht="20.100000000000001" customHeight="1" x14ac:dyDescent="0.25">
      <c r="A56" s="38" t="s">
        <v>179</v>
      </c>
      <c r="B56" s="19">
        <v>233.69</v>
      </c>
      <c r="C56" s="140">
        <v>9.8800000000000008</v>
      </c>
      <c r="D56" s="247">
        <f t="shared" si="12"/>
        <v>2.5536653276743052E-2</v>
      </c>
      <c r="E56" s="215">
        <f t="shared" si="13"/>
        <v>9.9950732786571804E-4</v>
      </c>
      <c r="F56" s="52">
        <f t="shared" si="18"/>
        <v>-0.95772176815439258</v>
      </c>
      <c r="H56" s="19">
        <v>61.405000000000001</v>
      </c>
      <c r="I56" s="140">
        <v>3.383</v>
      </c>
      <c r="J56" s="247">
        <f t="shared" si="14"/>
        <v>2.7132572475407027E-2</v>
      </c>
      <c r="K56" s="215">
        <f t="shared" si="15"/>
        <v>1.382206996018443E-3</v>
      </c>
      <c r="L56" s="52">
        <f t="shared" ref="L56:L60" si="22">(I56-H56)/H56</f>
        <v>-0.9449067665499552</v>
      </c>
      <c r="N56" s="27">
        <f t="shared" si="19"/>
        <v>2.6276263425906117</v>
      </c>
      <c r="O56" s="152">
        <f t="shared" si="20"/>
        <v>3.4240890688259107</v>
      </c>
      <c r="P56" s="52">
        <f t="shared" si="21"/>
        <v>0.30311110576325545</v>
      </c>
    </row>
    <row r="57" spans="1:16" ht="20.100000000000001" customHeight="1" x14ac:dyDescent="0.25">
      <c r="A57" s="38" t="s">
        <v>184</v>
      </c>
      <c r="B57" s="19">
        <v>127.49</v>
      </c>
      <c r="C57" s="140">
        <v>8.7100000000000009</v>
      </c>
      <c r="D57" s="247">
        <f t="shared" si="12"/>
        <v>1.3931567145585912E-2</v>
      </c>
      <c r="E57" s="215">
        <f t="shared" si="13"/>
        <v>8.8114461798688296E-4</v>
      </c>
      <c r="F57" s="52">
        <f t="shared" si="18"/>
        <v>-0.93168091615028636</v>
      </c>
      <c r="H57" s="19">
        <v>27.768999999999998</v>
      </c>
      <c r="I57" s="140">
        <v>1.877</v>
      </c>
      <c r="J57" s="247">
        <f t="shared" si="14"/>
        <v>1.2270082323419555E-2</v>
      </c>
      <c r="K57" s="215">
        <f t="shared" si="15"/>
        <v>7.6689403828750159E-4</v>
      </c>
      <c r="L57" s="52">
        <f t="shared" si="22"/>
        <v>-0.9324066404983975</v>
      </c>
      <c r="N57" s="27">
        <f t="shared" ref="N57:N60" si="23">(H57/B57)*10</f>
        <v>2.1781316181661308</v>
      </c>
      <c r="O57" s="152">
        <f t="shared" ref="O57:O60" si="24">(I57/C57)*10</f>
        <v>2.1549942594718714</v>
      </c>
      <c r="P57" s="52">
        <f t="shared" ref="P57:P60" si="25">(O57-N57)/N57</f>
        <v>-1.0622571428323407E-2</v>
      </c>
    </row>
    <row r="58" spans="1:16" ht="20.100000000000001" customHeight="1" x14ac:dyDescent="0.25">
      <c r="A58" s="38" t="s">
        <v>185</v>
      </c>
      <c r="B58" s="19">
        <v>12.18</v>
      </c>
      <c r="C58" s="140">
        <v>2.93</v>
      </c>
      <c r="D58" s="247">
        <f t="shared" si="12"/>
        <v>1.3309788048728247E-3</v>
      </c>
      <c r="E58" s="215">
        <f t="shared" si="13"/>
        <v>2.9641259824357829E-4</v>
      </c>
      <c r="F58" s="52">
        <f t="shared" si="18"/>
        <v>-0.7594417077175698</v>
      </c>
      <c r="H58" s="19">
        <v>3.153</v>
      </c>
      <c r="I58" s="140">
        <v>0.96</v>
      </c>
      <c r="J58" s="247">
        <f t="shared" si="14"/>
        <v>1.3931927532767423E-3</v>
      </c>
      <c r="K58" s="215">
        <f t="shared" si="15"/>
        <v>3.9223136747789105E-4</v>
      </c>
      <c r="L58" s="52">
        <f t="shared" si="22"/>
        <v>-0.69552806850618465</v>
      </c>
      <c r="N58" s="27">
        <f t="shared" si="23"/>
        <v>2.5886699507389164</v>
      </c>
      <c r="O58" s="152">
        <f t="shared" si="24"/>
        <v>3.2764505119453924</v>
      </c>
      <c r="P58" s="52">
        <f t="shared" si="25"/>
        <v>0.26568878006644076</v>
      </c>
    </row>
    <row r="59" spans="1:16" ht="20.100000000000001" customHeight="1" x14ac:dyDescent="0.25">
      <c r="A59" s="38" t="s">
        <v>213</v>
      </c>
      <c r="B59" s="19"/>
      <c r="C59" s="140">
        <v>1.8</v>
      </c>
      <c r="D59" s="247">
        <f t="shared" ref="D59" si="26">B59/$B$62</f>
        <v>0</v>
      </c>
      <c r="E59" s="215">
        <f t="shared" ref="E59" si="27">C59/$C$62</f>
        <v>1.8209647673666927E-4</v>
      </c>
      <c r="F59" s="52"/>
      <c r="H59" s="19"/>
      <c r="I59" s="140">
        <v>0.67100000000000004</v>
      </c>
      <c r="J59" s="247">
        <f t="shared" ref="J59:J60" si="28">H59/$H$62</f>
        <v>0</v>
      </c>
      <c r="K59" s="215">
        <f t="shared" ref="K59:K60" si="29">I59/$I$62</f>
        <v>2.7415338289340092E-4</v>
      </c>
      <c r="L59" s="52"/>
      <c r="N59" s="27"/>
      <c r="O59" s="152">
        <f t="shared" si="24"/>
        <v>3.7277777777777783</v>
      </c>
      <c r="P59" s="52"/>
    </row>
    <row r="60" spans="1:16" ht="20.100000000000001" customHeight="1" x14ac:dyDescent="0.25">
      <c r="A60" s="38" t="s">
        <v>187</v>
      </c>
      <c r="B60" s="19">
        <v>1.67</v>
      </c>
      <c r="C60" s="140">
        <v>0.22</v>
      </c>
      <c r="D60" s="247">
        <f t="shared" si="12"/>
        <v>1.8249052579126577E-4</v>
      </c>
      <c r="E60" s="215">
        <f t="shared" si="13"/>
        <v>2.2256236045592911E-5</v>
      </c>
      <c r="F60" s="52">
        <f t="shared" si="18"/>
        <v>-0.86826347305389218</v>
      </c>
      <c r="H60" s="19">
        <v>0.56100000000000005</v>
      </c>
      <c r="I60" s="140">
        <v>0.14000000000000001</v>
      </c>
      <c r="J60" s="247">
        <f t="shared" si="28"/>
        <v>2.4788491423668015E-4</v>
      </c>
      <c r="K60" s="215">
        <f t="shared" si="29"/>
        <v>5.7200407757192446E-5</v>
      </c>
      <c r="L60" s="52">
        <f t="shared" si="22"/>
        <v>-0.75044563279857401</v>
      </c>
      <c r="N60" s="27">
        <f t="shared" si="23"/>
        <v>3.3592814371257491</v>
      </c>
      <c r="O60" s="152">
        <f t="shared" si="24"/>
        <v>6.3636363636363651</v>
      </c>
      <c r="P60" s="52">
        <f t="shared" si="25"/>
        <v>0.89434451466537035</v>
      </c>
    </row>
    <row r="61" spans="1:16" ht="20.100000000000001" customHeight="1" thickBot="1" x14ac:dyDescent="0.3">
      <c r="A61" s="8" t="s">
        <v>17</v>
      </c>
      <c r="B61" s="19">
        <f>B62-SUM(B39:B60)</f>
        <v>0.76000000000021828</v>
      </c>
      <c r="C61" s="140">
        <f>C62-SUM(C39:C60)</f>
        <v>0.15000000000509317</v>
      </c>
      <c r="D61" s="247">
        <f t="shared" si="12"/>
        <v>8.3049580599641807E-5</v>
      </c>
      <c r="E61" s="215">
        <f t="shared" si="13"/>
        <v>1.5174706395237688E-5</v>
      </c>
      <c r="F61" s="52">
        <f t="shared" si="18"/>
        <v>-0.80263157894072357</v>
      </c>
      <c r="H61" s="19">
        <f>H62-SUM(H39:H60)</f>
        <v>0.34100000000034925</v>
      </c>
      <c r="I61" s="140">
        <f>I62-SUM(I39:I60)</f>
        <v>0.10300000000052023</v>
      </c>
      <c r="J61" s="247">
        <f t="shared" si="14"/>
        <v>1.5067514394794028E-4</v>
      </c>
      <c r="K61" s="215">
        <f t="shared" si="15"/>
        <v>4.2083157135861279E-5</v>
      </c>
      <c r="L61" s="52">
        <f t="shared" si="16"/>
        <v>-0.69794721407503013</v>
      </c>
      <c r="N61" s="27">
        <f t="shared" si="17"/>
        <v>4.4868421052664651</v>
      </c>
      <c r="O61" s="152">
        <f t="shared" si="17"/>
        <v>6.8666666664681948</v>
      </c>
      <c r="P61" s="52">
        <f t="shared" si="7"/>
        <v>0.53040078196832297</v>
      </c>
    </row>
    <row r="62" spans="1:16" ht="26.25" customHeight="1" thickBot="1" x14ac:dyDescent="0.3">
      <c r="A62" s="12" t="s">
        <v>18</v>
      </c>
      <c r="B62" s="17">
        <v>9151.1600000000017</v>
      </c>
      <c r="C62" s="145">
        <v>9884.8700000000008</v>
      </c>
      <c r="D62" s="253">
        <f>SUM(D39:D61)</f>
        <v>0.99999999999999989</v>
      </c>
      <c r="E62" s="254">
        <f>SUM(E39:E61)</f>
        <v>1.0000000000000004</v>
      </c>
      <c r="F62" s="57">
        <f t="shared" si="18"/>
        <v>8.0176720765454762E-2</v>
      </c>
      <c r="G62" s="1"/>
      <c r="H62" s="17">
        <v>2263.1470000000004</v>
      </c>
      <c r="I62" s="145">
        <v>2447.5349999999999</v>
      </c>
      <c r="J62" s="253">
        <f>SUM(J39:J61)</f>
        <v>0.99999999999999989</v>
      </c>
      <c r="K62" s="254">
        <f>SUM(K39:K61)</f>
        <v>1.0000000000000002</v>
      </c>
      <c r="L62" s="57">
        <f t="shared" si="16"/>
        <v>8.1474159654675291E-2</v>
      </c>
      <c r="M62" s="1"/>
      <c r="N62" s="29">
        <f t="shared" si="17"/>
        <v>2.4730711734905739</v>
      </c>
      <c r="O62" s="146">
        <f t="shared" si="17"/>
        <v>2.4760416677204651</v>
      </c>
      <c r="P62" s="57">
        <f t="shared" si="7"/>
        <v>1.2011357625824001E-3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L37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160</v>
      </c>
      <c r="B68" s="39">
        <v>3617.79</v>
      </c>
      <c r="C68" s="147">
        <v>5732.47</v>
      </c>
      <c r="D68" s="247">
        <f>B68/$B$96</f>
        <v>0.31109079855572586</v>
      </c>
      <c r="E68" s="246">
        <f>C68/$C$96</f>
        <v>0.3060604831002473</v>
      </c>
      <c r="F68" s="61">
        <f t="shared" ref="F68:F91" si="30">(C68-B68)/B68</f>
        <v>0.58452259528607253</v>
      </c>
      <c r="H68" s="19">
        <v>1097.184</v>
      </c>
      <c r="I68" s="147">
        <v>1602.6220000000001</v>
      </c>
      <c r="J68" s="245">
        <f>H68/$H$96</f>
        <v>0.33508452059187332</v>
      </c>
      <c r="K68" s="246">
        <f>I68/$I$96</f>
        <v>0.33859715878923924</v>
      </c>
      <c r="L68" s="61">
        <f t="shared" ref="L68:L96" si="31">(I68-H68)/H68</f>
        <v>0.46066840201825776</v>
      </c>
      <c r="N68" s="41">
        <f t="shared" ref="N68:O96" si="32">(H68/B68)*10</f>
        <v>3.032746510991517</v>
      </c>
      <c r="O68" s="149">
        <f t="shared" si="32"/>
        <v>2.7956919094212438</v>
      </c>
      <c r="P68" s="61">
        <f t="shared" si="7"/>
        <v>-7.8164990285578245E-2</v>
      </c>
    </row>
    <row r="69" spans="1:16" ht="20.100000000000001" customHeight="1" x14ac:dyDescent="0.25">
      <c r="A69" s="38" t="s">
        <v>168</v>
      </c>
      <c r="B69" s="19">
        <v>1429.88</v>
      </c>
      <c r="C69" s="140">
        <v>5569.88</v>
      </c>
      <c r="D69" s="247">
        <f t="shared" ref="D69:D95" si="33">B69/$B$96</f>
        <v>0.12295420990131027</v>
      </c>
      <c r="E69" s="215">
        <f t="shared" ref="E69:E95" si="34">C69/$C$96</f>
        <v>0.29737969210661469</v>
      </c>
      <c r="F69" s="52">
        <f t="shared" si="30"/>
        <v>2.8953478613589949</v>
      </c>
      <c r="H69" s="19">
        <v>287.70299999999997</v>
      </c>
      <c r="I69" s="140">
        <v>1016.495</v>
      </c>
      <c r="J69" s="214">
        <f t="shared" ref="J69:J96" si="35">H69/$H$96</f>
        <v>8.7865683265380953E-2</v>
      </c>
      <c r="K69" s="215">
        <f t="shared" ref="K69:K96" si="36">I69/$I$96</f>
        <v>0.21476200808641574</v>
      </c>
      <c r="L69" s="52">
        <f t="shared" si="31"/>
        <v>2.5331400784837146</v>
      </c>
      <c r="N69" s="40">
        <f t="shared" si="32"/>
        <v>2.0120779366100647</v>
      </c>
      <c r="O69" s="143">
        <f t="shared" si="32"/>
        <v>1.8249854574963913</v>
      </c>
      <c r="P69" s="52">
        <f t="shared" si="7"/>
        <v>-9.29847078532582E-2</v>
      </c>
    </row>
    <row r="70" spans="1:16" ht="20.100000000000001" customHeight="1" x14ac:dyDescent="0.25">
      <c r="A70" s="38" t="s">
        <v>161</v>
      </c>
      <c r="B70" s="19">
        <v>2160.81</v>
      </c>
      <c r="C70" s="140">
        <v>3291.62</v>
      </c>
      <c r="D70" s="247">
        <f t="shared" si="33"/>
        <v>0.18580628185361725</v>
      </c>
      <c r="E70" s="215">
        <f t="shared" si="34"/>
        <v>0.17574183683166872</v>
      </c>
      <c r="F70" s="52">
        <f t="shared" si="30"/>
        <v>0.52332690056043796</v>
      </c>
      <c r="H70" s="19">
        <v>508.851</v>
      </c>
      <c r="I70" s="140">
        <v>846.13300000000004</v>
      </c>
      <c r="J70" s="214">
        <f t="shared" si="35"/>
        <v>0.1554051949241835</v>
      </c>
      <c r="K70" s="215">
        <f t="shared" si="36"/>
        <v>0.17876843682279125</v>
      </c>
      <c r="L70" s="52">
        <f t="shared" si="31"/>
        <v>0.66283057319333172</v>
      </c>
      <c r="N70" s="40">
        <f t="shared" si="32"/>
        <v>2.3549085759506854</v>
      </c>
      <c r="O70" s="143">
        <f t="shared" si="32"/>
        <v>2.5705670763939947</v>
      </c>
      <c r="P70" s="52">
        <f t="shared" si="7"/>
        <v>9.1578289979366706E-2</v>
      </c>
    </row>
    <row r="71" spans="1:16" ht="20.100000000000001" customHeight="1" x14ac:dyDescent="0.25">
      <c r="A71" s="38" t="s">
        <v>164</v>
      </c>
      <c r="B71" s="19">
        <v>761.22</v>
      </c>
      <c r="C71" s="140">
        <v>1041.1199999999999</v>
      </c>
      <c r="D71" s="247">
        <f t="shared" si="33"/>
        <v>6.5456684239988946E-2</v>
      </c>
      <c r="E71" s="215">
        <f t="shared" si="34"/>
        <v>5.5586106890281053E-2</v>
      </c>
      <c r="F71" s="52">
        <f t="shared" si="30"/>
        <v>0.36769921967368152</v>
      </c>
      <c r="H71" s="19">
        <v>274.09199999999998</v>
      </c>
      <c r="I71" s="140">
        <v>380.10399999999998</v>
      </c>
      <c r="J71" s="214">
        <f t="shared" si="35"/>
        <v>8.370882770626234E-2</v>
      </c>
      <c r="K71" s="215">
        <f t="shared" si="36"/>
        <v>8.0307230553695749E-2</v>
      </c>
      <c r="L71" s="52">
        <f t="shared" si="31"/>
        <v>0.38677524334894853</v>
      </c>
      <c r="N71" s="40">
        <f t="shared" si="32"/>
        <v>3.600693623394025</v>
      </c>
      <c r="O71" s="143">
        <f t="shared" si="32"/>
        <v>3.6509143998770552</v>
      </c>
      <c r="P71" s="52">
        <f t="shared" si="7"/>
        <v>1.3947528375294532E-2</v>
      </c>
    </row>
    <row r="72" spans="1:16" ht="20.100000000000001" customHeight="1" x14ac:dyDescent="0.25">
      <c r="A72" s="38" t="s">
        <v>162</v>
      </c>
      <c r="B72" s="19">
        <v>1218.9000000000001</v>
      </c>
      <c r="C72" s="140">
        <v>1056.81</v>
      </c>
      <c r="D72" s="247">
        <f t="shared" si="33"/>
        <v>0.10481221252741985</v>
      </c>
      <c r="E72" s="215">
        <f t="shared" si="34"/>
        <v>5.6423806691560933E-2</v>
      </c>
      <c r="F72" s="52">
        <f t="shared" si="30"/>
        <v>-0.13298055623923222</v>
      </c>
      <c r="H72" s="19">
        <v>392.80099999999999</v>
      </c>
      <c r="I72" s="140">
        <v>299.75700000000001</v>
      </c>
      <c r="J72" s="214">
        <f t="shared" si="35"/>
        <v>0.11996304610075287</v>
      </c>
      <c r="K72" s="215">
        <f t="shared" si="36"/>
        <v>6.3331757911214245E-2</v>
      </c>
      <c r="L72" s="52">
        <f t="shared" si="31"/>
        <v>-0.23687312405009148</v>
      </c>
      <c r="N72" s="40">
        <f t="shared" si="32"/>
        <v>3.2225859381409467</v>
      </c>
      <c r="O72" s="143">
        <f t="shared" si="32"/>
        <v>2.8364322820563777</v>
      </c>
      <c r="P72" s="52">
        <f t="shared" ref="P72:P85" si="37">(O72-N72)/N72</f>
        <v>-0.1198272640348373</v>
      </c>
    </row>
    <row r="73" spans="1:16" ht="20.100000000000001" customHeight="1" x14ac:dyDescent="0.25">
      <c r="A73" s="38" t="s">
        <v>203</v>
      </c>
      <c r="B73" s="19">
        <v>14.74</v>
      </c>
      <c r="C73" s="140">
        <v>486.06</v>
      </c>
      <c r="D73" s="247">
        <f t="shared" si="33"/>
        <v>1.2674805256002696E-3</v>
      </c>
      <c r="E73" s="215">
        <f t="shared" si="34"/>
        <v>2.5951074914601593E-2</v>
      </c>
      <c r="F73" s="52">
        <f t="shared" si="30"/>
        <v>31.975576662143826</v>
      </c>
      <c r="H73" s="19">
        <v>4.41</v>
      </c>
      <c r="I73" s="140">
        <v>108.758</v>
      </c>
      <c r="J73" s="214">
        <f t="shared" si="35"/>
        <v>1.3468321957029645E-3</v>
      </c>
      <c r="K73" s="215">
        <f t="shared" si="36"/>
        <v>2.2978063320982789E-2</v>
      </c>
      <c r="L73" s="52">
        <f t="shared" si="31"/>
        <v>23.661678004535148</v>
      </c>
      <c r="N73" s="40">
        <f t="shared" si="32"/>
        <v>2.9918588873812757</v>
      </c>
      <c r="O73" s="143">
        <f t="shared" si="32"/>
        <v>2.2375426902028557</v>
      </c>
      <c r="P73" s="52">
        <f t="shared" si="37"/>
        <v>-0.25212291941972587</v>
      </c>
    </row>
    <row r="74" spans="1:16" ht="20.100000000000001" customHeight="1" x14ac:dyDescent="0.25">
      <c r="A74" s="38" t="s">
        <v>167</v>
      </c>
      <c r="B74" s="19">
        <v>723.72</v>
      </c>
      <c r="C74" s="140">
        <v>240.58</v>
      </c>
      <c r="D74" s="247">
        <f t="shared" si="33"/>
        <v>6.2232089958441456E-2</v>
      </c>
      <c r="E74" s="215">
        <f t="shared" si="34"/>
        <v>1.284473028629151E-2</v>
      </c>
      <c r="F74" s="52">
        <f t="shared" si="30"/>
        <v>-0.66757862156635162</v>
      </c>
      <c r="H74" s="19">
        <v>214.631</v>
      </c>
      <c r="I74" s="140">
        <v>79.430999999999997</v>
      </c>
      <c r="J74" s="214">
        <f t="shared" si="35"/>
        <v>6.5549192969597048E-2</v>
      </c>
      <c r="K74" s="215">
        <f t="shared" si="36"/>
        <v>1.6781942915914085E-2</v>
      </c>
      <c r="L74" s="52">
        <f t="shared" si="31"/>
        <v>-0.6299183249390814</v>
      </c>
      <c r="N74" s="40">
        <f t="shared" si="32"/>
        <v>2.9656635162770129</v>
      </c>
      <c r="O74" s="143">
        <f t="shared" si="32"/>
        <v>3.3016460221132258</v>
      </c>
      <c r="P74" s="52">
        <f t="shared" si="37"/>
        <v>0.11329083828700609</v>
      </c>
    </row>
    <row r="75" spans="1:16" ht="20.100000000000001" customHeight="1" x14ac:dyDescent="0.25">
      <c r="A75" s="38" t="s">
        <v>197</v>
      </c>
      <c r="B75" s="19">
        <v>83.66</v>
      </c>
      <c r="C75" s="140">
        <v>247.68</v>
      </c>
      <c r="D75" s="247">
        <f t="shared" si="33"/>
        <v>7.1938548691803626E-3</v>
      </c>
      <c r="E75" s="215">
        <f t="shared" si="34"/>
        <v>1.3223804128808218E-2</v>
      </c>
      <c r="F75" s="52">
        <f t="shared" si="30"/>
        <v>1.9605546258666031</v>
      </c>
      <c r="H75" s="19">
        <v>16.423999999999999</v>
      </c>
      <c r="I75" s="140">
        <v>50.893000000000001</v>
      </c>
      <c r="J75" s="214">
        <f t="shared" si="35"/>
        <v>5.0159573655840107E-3</v>
      </c>
      <c r="K75" s="215">
        <f t="shared" si="36"/>
        <v>1.0752520059166012E-2</v>
      </c>
      <c r="L75" s="52">
        <f t="shared" si="31"/>
        <v>2.0986970287384317</v>
      </c>
      <c r="N75" s="40">
        <f t="shared" ref="N75" si="38">(H75/B75)*10</f>
        <v>1.9631843174754962</v>
      </c>
      <c r="O75" s="143">
        <f t="shared" ref="O75" si="39">(I75/C75)*10</f>
        <v>2.0547884366925064</v>
      </c>
      <c r="P75" s="52">
        <f t="shared" ref="P75" si="40">(O75-N75)/N75</f>
        <v>4.6660987662537019E-2</v>
      </c>
    </row>
    <row r="76" spans="1:16" ht="20.100000000000001" customHeight="1" x14ac:dyDescent="0.25">
      <c r="A76" s="38" t="s">
        <v>182</v>
      </c>
      <c r="B76" s="19">
        <v>52.4</v>
      </c>
      <c r="C76" s="140">
        <v>51.26</v>
      </c>
      <c r="D76" s="247">
        <f t="shared" si="33"/>
        <v>4.5058330760823686E-3</v>
      </c>
      <c r="E76" s="215">
        <f t="shared" si="34"/>
        <v>2.7368063616065455E-3</v>
      </c>
      <c r="F76" s="52">
        <f t="shared" si="30"/>
        <v>-2.1755725190839705E-2</v>
      </c>
      <c r="H76" s="19">
        <v>19.829000000000001</v>
      </c>
      <c r="I76" s="140">
        <v>42.813000000000002</v>
      </c>
      <c r="J76" s="214">
        <f t="shared" si="35"/>
        <v>6.0558584146471845E-3</v>
      </c>
      <c r="K76" s="215">
        <f t="shared" si="36"/>
        <v>9.0454019470865253E-3</v>
      </c>
      <c r="L76" s="52">
        <f t="shared" si="31"/>
        <v>1.1591103938675678</v>
      </c>
      <c r="N76" s="40">
        <f t="shared" si="32"/>
        <v>3.7841603053435118</v>
      </c>
      <c r="O76" s="143">
        <f t="shared" si="32"/>
        <v>8.3521264143581746</v>
      </c>
      <c r="P76" s="52">
        <f t="shared" si="37"/>
        <v>1.2071280655220551</v>
      </c>
    </row>
    <row r="77" spans="1:16" ht="20.100000000000001" customHeight="1" x14ac:dyDescent="0.25">
      <c r="A77" s="38" t="s">
        <v>173</v>
      </c>
      <c r="B77" s="19">
        <v>34.770000000000003</v>
      </c>
      <c r="C77" s="140">
        <v>35.82</v>
      </c>
      <c r="D77" s="247">
        <f t="shared" si="33"/>
        <v>2.9898438178508394E-3</v>
      </c>
      <c r="E77" s="215">
        <f t="shared" si="34"/>
        <v>1.9124542308378164E-3</v>
      </c>
      <c r="F77" s="52">
        <f t="shared" si="30"/>
        <v>3.0198446937014584E-2</v>
      </c>
      <c r="H77" s="19">
        <v>35.466000000000001</v>
      </c>
      <c r="I77" s="140">
        <v>42.512</v>
      </c>
      <c r="J77" s="214">
        <f t="shared" si="35"/>
        <v>1.0831462733061528E-2</v>
      </c>
      <c r="K77" s="215">
        <f t="shared" si="36"/>
        <v>8.9818075718716816E-3</v>
      </c>
      <c r="L77" s="52">
        <f t="shared" si="31"/>
        <v>0.19866914791631418</v>
      </c>
      <c r="N77" s="40">
        <f t="shared" si="32"/>
        <v>10.200172562553924</v>
      </c>
      <c r="O77" s="143">
        <f t="shared" si="32"/>
        <v>11.868230039084311</v>
      </c>
      <c r="P77" s="52">
        <f t="shared" si="37"/>
        <v>0.16353228009632209</v>
      </c>
    </row>
    <row r="78" spans="1:16" ht="20.100000000000001" customHeight="1" x14ac:dyDescent="0.25">
      <c r="A78" s="38" t="s">
        <v>180</v>
      </c>
      <c r="B78" s="19">
        <v>63.68</v>
      </c>
      <c r="C78" s="140">
        <v>109.04</v>
      </c>
      <c r="D78" s="247">
        <f t="shared" si="33"/>
        <v>5.4757910359718564E-3</v>
      </c>
      <c r="E78" s="215">
        <f t="shared" si="34"/>
        <v>5.8217199701439282E-3</v>
      </c>
      <c r="F78" s="52">
        <f t="shared" si="30"/>
        <v>0.71231155778894484</v>
      </c>
      <c r="H78" s="19">
        <v>20.274999999999999</v>
      </c>
      <c r="I78" s="140">
        <v>31.539000000000001</v>
      </c>
      <c r="J78" s="214">
        <f t="shared" si="35"/>
        <v>6.1920686548475297E-3</v>
      </c>
      <c r="K78" s="215">
        <f t="shared" si="36"/>
        <v>6.6634651159498733E-3</v>
      </c>
      <c r="L78" s="52">
        <f t="shared" si="31"/>
        <v>0.55556103575832327</v>
      </c>
      <c r="N78" s="40">
        <f t="shared" si="32"/>
        <v>3.1838881909547738</v>
      </c>
      <c r="O78" s="143">
        <f t="shared" si="32"/>
        <v>2.892424798239178</v>
      </c>
      <c r="P78" s="52">
        <f t="shared" si="37"/>
        <v>-9.1543224898294168E-2</v>
      </c>
    </row>
    <row r="79" spans="1:16" ht="20.100000000000001" customHeight="1" x14ac:dyDescent="0.25">
      <c r="A79" s="38" t="s">
        <v>211</v>
      </c>
      <c r="B79" s="19"/>
      <c r="C79" s="140">
        <v>135</v>
      </c>
      <c r="D79" s="247">
        <f t="shared" si="33"/>
        <v>0</v>
      </c>
      <c r="E79" s="215">
        <f t="shared" si="34"/>
        <v>7.207742076021921E-3</v>
      </c>
      <c r="F79" s="52"/>
      <c r="H79" s="19"/>
      <c r="I79" s="140">
        <v>26.379000000000001</v>
      </c>
      <c r="J79" s="214">
        <f t="shared" si="35"/>
        <v>0</v>
      </c>
      <c r="K79" s="215">
        <f t="shared" si="36"/>
        <v>5.5732758265525763E-3</v>
      </c>
      <c r="L79" s="52"/>
      <c r="N79" s="40"/>
      <c r="O79" s="143">
        <f t="shared" si="32"/>
        <v>1.9540000000000002</v>
      </c>
      <c r="P79" s="52"/>
    </row>
    <row r="80" spans="1:16" ht="20.100000000000001" customHeight="1" x14ac:dyDescent="0.25">
      <c r="A80" s="38" t="s">
        <v>214</v>
      </c>
      <c r="B80" s="19">
        <v>97.47</v>
      </c>
      <c r="C80" s="140">
        <v>100.88</v>
      </c>
      <c r="D80" s="247">
        <f t="shared" si="33"/>
        <v>8.381365456598254E-3</v>
      </c>
      <c r="E80" s="215">
        <f t="shared" si="34"/>
        <v>5.3860520046599362E-3</v>
      </c>
      <c r="F80" s="52">
        <f t="shared" si="30"/>
        <v>3.4985123627782874E-2</v>
      </c>
      <c r="H80" s="19">
        <v>24.965</v>
      </c>
      <c r="I80" s="140">
        <v>24.739000000000001</v>
      </c>
      <c r="J80" s="214">
        <f t="shared" si="35"/>
        <v>7.6244140058332223E-3</v>
      </c>
      <c r="K80" s="215">
        <f t="shared" si="36"/>
        <v>5.2267815562790166E-3</v>
      </c>
      <c r="L80" s="52">
        <f t="shared" si="31"/>
        <v>-9.0526737432405011E-3</v>
      </c>
      <c r="N80" s="40">
        <f t="shared" si="32"/>
        <v>2.561300913101467</v>
      </c>
      <c r="O80" s="143">
        <f t="shared" si="32"/>
        <v>2.4523195876288661</v>
      </c>
      <c r="P80" s="52">
        <f t="shared" si="37"/>
        <v>-4.2549208066550798E-2</v>
      </c>
    </row>
    <row r="81" spans="1:16" ht="20.100000000000001" customHeight="1" x14ac:dyDescent="0.25">
      <c r="A81" s="38" t="s">
        <v>183</v>
      </c>
      <c r="B81" s="19">
        <v>128.9</v>
      </c>
      <c r="C81" s="140">
        <v>82.14</v>
      </c>
      <c r="D81" s="247">
        <f t="shared" si="33"/>
        <v>1.1084005410439263E-2</v>
      </c>
      <c r="E81" s="215">
        <f t="shared" si="34"/>
        <v>4.3855106231440047E-3</v>
      </c>
      <c r="F81" s="52">
        <f t="shared" si="30"/>
        <v>-0.36276183087664859</v>
      </c>
      <c r="H81" s="19">
        <v>40.317999999999998</v>
      </c>
      <c r="I81" s="140">
        <v>21.51</v>
      </c>
      <c r="J81" s="214">
        <f t="shared" si="35"/>
        <v>1.2313283552460799E-2</v>
      </c>
      <c r="K81" s="215">
        <f t="shared" si="36"/>
        <v>4.5445681424294291E-3</v>
      </c>
      <c r="L81" s="52">
        <f t="shared" si="31"/>
        <v>-0.46649139342229273</v>
      </c>
      <c r="N81" s="40">
        <f t="shared" si="32"/>
        <v>3.1278510473235062</v>
      </c>
      <c r="O81" s="143">
        <f t="shared" si="32"/>
        <v>2.6186997808619434</v>
      </c>
      <c r="P81" s="52">
        <f t="shared" si="37"/>
        <v>-0.16277989544842364</v>
      </c>
    </row>
    <row r="82" spans="1:16" ht="20.100000000000001" customHeight="1" x14ac:dyDescent="0.25">
      <c r="A82" s="38" t="s">
        <v>198</v>
      </c>
      <c r="B82" s="19">
        <v>11.25</v>
      </c>
      <c r="C82" s="140">
        <v>53.25</v>
      </c>
      <c r="D82" s="247">
        <f t="shared" si="33"/>
        <v>9.6737828446424911E-4</v>
      </c>
      <c r="E82" s="215">
        <f t="shared" si="34"/>
        <v>2.8430538188753134E-3</v>
      </c>
      <c r="F82" s="52">
        <f t="shared" si="30"/>
        <v>3.7333333333333334</v>
      </c>
      <c r="H82" s="19">
        <v>2.9350000000000001</v>
      </c>
      <c r="I82" s="140">
        <v>16.067</v>
      </c>
      <c r="J82" s="214">
        <f t="shared" si="35"/>
        <v>8.9636110983859431E-4</v>
      </c>
      <c r="K82" s="215">
        <f t="shared" si="36"/>
        <v>3.3945874637105362E-3</v>
      </c>
      <c r="L82" s="52">
        <f t="shared" si="31"/>
        <v>4.4742759795570697</v>
      </c>
      <c r="N82" s="40">
        <f t="shared" si="32"/>
        <v>2.608888888888889</v>
      </c>
      <c r="O82" s="143">
        <f t="shared" si="32"/>
        <v>3.0172769953051644</v>
      </c>
      <c r="P82" s="52">
        <f t="shared" si="37"/>
        <v>0.15653717877966258</v>
      </c>
    </row>
    <row r="83" spans="1:16" ht="20.100000000000001" customHeight="1" x14ac:dyDescent="0.25">
      <c r="A83" s="38" t="s">
        <v>178</v>
      </c>
      <c r="B83" s="19">
        <v>108.36</v>
      </c>
      <c r="C83" s="140">
        <v>46.92</v>
      </c>
      <c r="D83" s="247">
        <f t="shared" si="33"/>
        <v>9.317787635959647E-3</v>
      </c>
      <c r="E83" s="215">
        <f t="shared" si="34"/>
        <v>2.5050908015329522E-3</v>
      </c>
      <c r="F83" s="52">
        <f t="shared" si="30"/>
        <v>-0.56699889258028791</v>
      </c>
      <c r="H83" s="19">
        <v>45.323</v>
      </c>
      <c r="I83" s="140">
        <v>15.619</v>
      </c>
      <c r="J83" s="214">
        <f t="shared" si="35"/>
        <v>1.3841831203139561E-2</v>
      </c>
      <c r="K83" s="215">
        <f t="shared" si="36"/>
        <v>3.2999353703675152E-3</v>
      </c>
      <c r="L83" s="52">
        <f t="shared" si="31"/>
        <v>-0.65538468327339316</v>
      </c>
      <c r="N83" s="40">
        <f t="shared" si="32"/>
        <v>4.1826319675156887</v>
      </c>
      <c r="O83" s="143">
        <f t="shared" si="32"/>
        <v>3.3288576300085246</v>
      </c>
      <c r="P83" s="52">
        <f t="shared" si="37"/>
        <v>-0.20412370587180081</v>
      </c>
    </row>
    <row r="84" spans="1:16" ht="20.100000000000001" customHeight="1" x14ac:dyDescent="0.25">
      <c r="A84" s="38" t="s">
        <v>194</v>
      </c>
      <c r="B84" s="19">
        <v>133.4</v>
      </c>
      <c r="C84" s="140">
        <v>52.92</v>
      </c>
      <c r="D84" s="247">
        <f t="shared" si="33"/>
        <v>1.1470956724224964E-2</v>
      </c>
      <c r="E84" s="215">
        <f t="shared" si="34"/>
        <v>2.8254348938005934E-3</v>
      </c>
      <c r="F84" s="52">
        <f t="shared" si="30"/>
        <v>-0.60329835082458771</v>
      </c>
      <c r="H84" s="19">
        <v>37.927999999999997</v>
      </c>
      <c r="I84" s="140">
        <v>13.315</v>
      </c>
      <c r="J84" s="214">
        <f t="shared" si="35"/>
        <v>1.1583367691297513E-2</v>
      </c>
      <c r="K84" s="215">
        <f t="shared" si="36"/>
        <v>2.8131531760319777E-3</v>
      </c>
      <c r="L84" s="52">
        <f t="shared" si="31"/>
        <v>-0.64894009702594391</v>
      </c>
      <c r="N84" s="40">
        <f t="shared" si="32"/>
        <v>2.8431784107946023</v>
      </c>
      <c r="O84" s="143">
        <f t="shared" si="32"/>
        <v>2.5160619803476947</v>
      </c>
      <c r="P84" s="52">
        <f t="shared" si="37"/>
        <v>-0.11505307904876999</v>
      </c>
    </row>
    <row r="85" spans="1:16" ht="20.100000000000001" customHeight="1" x14ac:dyDescent="0.25">
      <c r="A85" s="38" t="s">
        <v>206</v>
      </c>
      <c r="B85" s="19">
        <v>11.25</v>
      </c>
      <c r="C85" s="140">
        <v>52.2</v>
      </c>
      <c r="D85" s="247">
        <f t="shared" si="33"/>
        <v>9.6737828446424911E-4</v>
      </c>
      <c r="E85" s="215">
        <f t="shared" si="34"/>
        <v>2.7869936027284763E-3</v>
      </c>
      <c r="F85" s="52">
        <f t="shared" si="30"/>
        <v>3.64</v>
      </c>
      <c r="H85" s="19">
        <v>2.4449999999999998</v>
      </c>
      <c r="I85" s="140">
        <v>12.598000000000001</v>
      </c>
      <c r="J85" s="214">
        <f t="shared" si="35"/>
        <v>7.4671308809382041E-4</v>
      </c>
      <c r="K85" s="215">
        <f t="shared" si="36"/>
        <v>2.6616675712843305E-3</v>
      </c>
      <c r="L85" s="52">
        <f t="shared" si="31"/>
        <v>4.1525562372188141</v>
      </c>
      <c r="N85" s="40">
        <f t="shared" si="32"/>
        <v>2.1733333333333333</v>
      </c>
      <c r="O85" s="143">
        <f t="shared" si="32"/>
        <v>2.4134099616858236</v>
      </c>
      <c r="P85" s="52">
        <f t="shared" si="37"/>
        <v>0.11046470629715807</v>
      </c>
    </row>
    <row r="86" spans="1:16" ht="20.100000000000001" customHeight="1" x14ac:dyDescent="0.25">
      <c r="A86" s="38" t="s">
        <v>171</v>
      </c>
      <c r="B86" s="19">
        <v>184.8</v>
      </c>
      <c r="C86" s="140">
        <v>27.52</v>
      </c>
      <c r="D86" s="247">
        <f t="shared" si="33"/>
        <v>1.5890800619466065E-2</v>
      </c>
      <c r="E86" s="215">
        <f t="shared" si="34"/>
        <v>1.4693115698675798E-3</v>
      </c>
      <c r="F86" s="52">
        <f t="shared" si="30"/>
        <v>-0.851082251082251</v>
      </c>
      <c r="H86" s="19">
        <v>42.027000000000001</v>
      </c>
      <c r="I86" s="140">
        <v>11.958</v>
      </c>
      <c r="J86" s="214">
        <f t="shared" si="35"/>
        <v>1.2835219203811449E-2</v>
      </c>
      <c r="K86" s="215">
        <f t="shared" si="36"/>
        <v>2.5264502950800146E-3</v>
      </c>
      <c r="L86" s="52">
        <f t="shared" ref="L86:L91" si="41">(I86-H86)/H86</f>
        <v>-0.71546862731101435</v>
      </c>
      <c r="N86" s="40">
        <f t="shared" ref="N86:N91" si="42">(H86/B86)*10</f>
        <v>2.2741883116883117</v>
      </c>
      <c r="O86" s="143">
        <f t="shared" ref="O86:O94" si="43">(I86/C86)*10</f>
        <v>4.3452034883720927</v>
      </c>
      <c r="P86" s="52">
        <f t="shared" ref="P86:P91" si="44">(O86-N86)/N86</f>
        <v>0.91066125264987441</v>
      </c>
    </row>
    <row r="87" spans="1:16" ht="20.100000000000001" customHeight="1" x14ac:dyDescent="0.25">
      <c r="A87" s="38" t="s">
        <v>212</v>
      </c>
      <c r="B87" s="19">
        <v>206.71</v>
      </c>
      <c r="C87" s="140">
        <v>30.12</v>
      </c>
      <c r="D87" s="247">
        <f t="shared" si="33"/>
        <v>1.7774823571698215E-2</v>
      </c>
      <c r="E87" s="215">
        <f t="shared" si="34"/>
        <v>1.6081273431835575E-3</v>
      </c>
      <c r="F87" s="52">
        <f t="shared" si="30"/>
        <v>-0.85428861690290747</v>
      </c>
      <c r="H87" s="19">
        <v>63.408999999999999</v>
      </c>
      <c r="I87" s="140">
        <v>11.24</v>
      </c>
      <c r="J87" s="214">
        <f t="shared" si="35"/>
        <v>1.9365370226151764E-2</v>
      </c>
      <c r="K87" s="215">
        <f t="shared" si="36"/>
        <v>2.3747534133382975E-3</v>
      </c>
      <c r="L87" s="52">
        <f t="shared" si="41"/>
        <v>-0.82273809711555135</v>
      </c>
      <c r="N87" s="40">
        <f t="shared" si="42"/>
        <v>3.067534226694403</v>
      </c>
      <c r="O87" s="143">
        <f t="shared" si="43"/>
        <v>3.7317397078353256</v>
      </c>
      <c r="P87" s="52">
        <f t="shared" si="44"/>
        <v>0.2165274882219245</v>
      </c>
    </row>
    <row r="88" spans="1:16" ht="20.100000000000001" customHeight="1" x14ac:dyDescent="0.25">
      <c r="A88" s="38" t="s">
        <v>215</v>
      </c>
      <c r="B88" s="19">
        <v>9.6300000000000008</v>
      </c>
      <c r="C88" s="140">
        <v>37.130000000000003</v>
      </c>
      <c r="D88" s="247">
        <f t="shared" si="33"/>
        <v>8.2807581150139728E-4</v>
      </c>
      <c r="E88" s="215">
        <f t="shared" si="34"/>
        <v>1.9823960243162517E-3</v>
      </c>
      <c r="F88" s="52">
        <f t="shared" si="30"/>
        <v>2.8556593977154723</v>
      </c>
      <c r="H88" s="19">
        <v>2.8879999999999999</v>
      </c>
      <c r="I88" s="140">
        <v>11.199</v>
      </c>
      <c r="J88" s="214">
        <f t="shared" si="35"/>
        <v>8.8200711591613636E-4</v>
      </c>
      <c r="K88" s="215">
        <f t="shared" si="36"/>
        <v>2.3660910565814586E-3</v>
      </c>
      <c r="L88" s="52">
        <f t="shared" si="41"/>
        <v>2.8777700831024933</v>
      </c>
      <c r="N88" s="40">
        <f t="shared" si="42"/>
        <v>2.9989615784008308</v>
      </c>
      <c r="O88" s="143">
        <f t="shared" si="43"/>
        <v>3.0161594398060867</v>
      </c>
      <c r="P88" s="52">
        <f t="shared" si="44"/>
        <v>5.7346054478052116E-3</v>
      </c>
    </row>
    <row r="89" spans="1:16" ht="20.100000000000001" customHeight="1" x14ac:dyDescent="0.25">
      <c r="A89" s="38" t="s">
        <v>236</v>
      </c>
      <c r="B89" s="19">
        <v>22.5</v>
      </c>
      <c r="C89" s="140">
        <v>34.56</v>
      </c>
      <c r="D89" s="247">
        <f t="shared" si="33"/>
        <v>1.9347565689284982E-3</v>
      </c>
      <c r="E89" s="215">
        <f t="shared" si="34"/>
        <v>1.8451819714616119E-3</v>
      </c>
      <c r="F89" s="52">
        <f t="shared" si="30"/>
        <v>0.53600000000000014</v>
      </c>
      <c r="H89" s="19">
        <v>5.407</v>
      </c>
      <c r="I89" s="140">
        <v>9.1010000000000009</v>
      </c>
      <c r="J89" s="214">
        <f t="shared" si="35"/>
        <v>1.6513201093346778E-3</v>
      </c>
      <c r="K89" s="215">
        <f t="shared" si="36"/>
        <v>1.9228319230241858E-3</v>
      </c>
      <c r="L89" s="52">
        <f t="shared" si="41"/>
        <v>0.68318845940447581</v>
      </c>
      <c r="N89" s="40">
        <f t="shared" si="42"/>
        <v>2.403111111111111</v>
      </c>
      <c r="O89" s="143">
        <f t="shared" si="43"/>
        <v>2.6333912037037037</v>
      </c>
      <c r="P89" s="52">
        <f t="shared" si="44"/>
        <v>9.5825819924788919E-2</v>
      </c>
    </row>
    <row r="90" spans="1:16" ht="20.100000000000001" customHeight="1" x14ac:dyDescent="0.25">
      <c r="A90" s="38" t="s">
        <v>217</v>
      </c>
      <c r="B90" s="19"/>
      <c r="C90" s="140">
        <v>49.5</v>
      </c>
      <c r="D90" s="247">
        <f t="shared" si="33"/>
        <v>0</v>
      </c>
      <c r="E90" s="215">
        <f t="shared" si="34"/>
        <v>2.6428387612080378E-3</v>
      </c>
      <c r="F90" s="52"/>
      <c r="H90" s="19"/>
      <c r="I90" s="140">
        <v>8.91</v>
      </c>
      <c r="J90" s="214">
        <f t="shared" si="35"/>
        <v>0</v>
      </c>
      <c r="K90" s="215">
        <f t="shared" si="36"/>
        <v>1.88247801715696E-3</v>
      </c>
      <c r="L90" s="52"/>
      <c r="N90" s="40"/>
      <c r="O90" s="143">
        <f t="shared" si="43"/>
        <v>1.7999999999999998</v>
      </c>
      <c r="P90" s="52"/>
    </row>
    <row r="91" spans="1:16" ht="20.100000000000001" customHeight="1" x14ac:dyDescent="0.25">
      <c r="A91" s="38" t="s">
        <v>202</v>
      </c>
      <c r="B91" s="19">
        <v>98.31</v>
      </c>
      <c r="C91" s="140">
        <v>41.51</v>
      </c>
      <c r="D91" s="247">
        <f t="shared" si="33"/>
        <v>8.4535963685049183E-3</v>
      </c>
      <c r="E91" s="215">
        <f t="shared" si="34"/>
        <v>2.2162472116716292E-3</v>
      </c>
      <c r="F91" s="52">
        <f t="shared" si="30"/>
        <v>-0.57776421523751398</v>
      </c>
      <c r="H91" s="19">
        <v>17.442</v>
      </c>
      <c r="I91" s="140">
        <v>6.9379999999999997</v>
      </c>
      <c r="J91" s="214">
        <f t="shared" si="35"/>
        <v>5.3268587658619289E-3</v>
      </c>
      <c r="K91" s="215">
        <f t="shared" si="36"/>
        <v>1.4658397848524118E-3</v>
      </c>
      <c r="L91" s="52">
        <f t="shared" si="41"/>
        <v>-0.60222451553720913</v>
      </c>
      <c r="N91" s="40">
        <f t="shared" si="42"/>
        <v>1.7741837046078732</v>
      </c>
      <c r="O91" s="143">
        <f t="shared" si="43"/>
        <v>1.6714044808479884</v>
      </c>
      <c r="P91" s="52">
        <f t="shared" si="44"/>
        <v>-5.7930429353481673E-2</v>
      </c>
    </row>
    <row r="92" spans="1:16" ht="20.100000000000001" customHeight="1" x14ac:dyDescent="0.25">
      <c r="A92" s="38" t="s">
        <v>231</v>
      </c>
      <c r="B92" s="19"/>
      <c r="C92" s="140">
        <v>21.6</v>
      </c>
      <c r="D92" s="247">
        <f t="shared" si="33"/>
        <v>0</v>
      </c>
      <c r="E92" s="215">
        <f t="shared" si="34"/>
        <v>1.1532387321635076E-3</v>
      </c>
      <c r="F92" s="52"/>
      <c r="H92" s="19"/>
      <c r="I92" s="140">
        <v>6.1630000000000003</v>
      </c>
      <c r="J92" s="214">
        <f t="shared" si="35"/>
        <v>0</v>
      </c>
      <c r="K92" s="215">
        <f t="shared" si="36"/>
        <v>1.3021001144487481E-3</v>
      </c>
      <c r="L92" s="52"/>
      <c r="N92" s="40"/>
      <c r="O92" s="143">
        <f t="shared" si="43"/>
        <v>2.8532407407407407</v>
      </c>
      <c r="P92" s="52"/>
    </row>
    <row r="93" spans="1:16" ht="20.100000000000001" customHeight="1" x14ac:dyDescent="0.25">
      <c r="A93" s="38" t="s">
        <v>200</v>
      </c>
      <c r="B93" s="19"/>
      <c r="C93" s="140">
        <v>18</v>
      </c>
      <c r="D93" s="247">
        <f t="shared" si="33"/>
        <v>0</v>
      </c>
      <c r="E93" s="215">
        <f t="shared" si="34"/>
        <v>9.6103227680292282E-4</v>
      </c>
      <c r="F93" s="52"/>
      <c r="H93" s="19"/>
      <c r="I93" s="140">
        <v>6.09</v>
      </c>
      <c r="J93" s="214">
        <f t="shared" si="35"/>
        <v>0</v>
      </c>
      <c r="K93" s="215">
        <f t="shared" si="36"/>
        <v>1.2866768938816933E-3</v>
      </c>
      <c r="L93" s="52"/>
      <c r="N93" s="40"/>
      <c r="O93" s="143">
        <f t="shared" si="43"/>
        <v>3.3833333333333333</v>
      </c>
      <c r="P93" s="52"/>
    </row>
    <row r="94" spans="1:16" ht="20.100000000000001" customHeight="1" x14ac:dyDescent="0.25">
      <c r="A94" s="38" t="s">
        <v>230</v>
      </c>
      <c r="B94" s="19"/>
      <c r="C94" s="140">
        <v>14.72</v>
      </c>
      <c r="D94" s="247">
        <f t="shared" si="33"/>
        <v>0</v>
      </c>
      <c r="E94" s="215">
        <f t="shared" si="34"/>
        <v>7.859108396966125E-4</v>
      </c>
      <c r="F94" s="52"/>
      <c r="H94" s="19"/>
      <c r="I94" s="140">
        <v>4.375</v>
      </c>
      <c r="J94" s="214">
        <f t="shared" si="35"/>
        <v>0</v>
      </c>
      <c r="K94" s="215">
        <f t="shared" si="36"/>
        <v>9.2433684905294058E-4</v>
      </c>
      <c r="L94" s="52"/>
      <c r="N94" s="40"/>
      <c r="O94" s="143">
        <f t="shared" si="43"/>
        <v>2.9721467391304346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455.21999999999935</v>
      </c>
      <c r="C95" s="140">
        <f>C96-SUM(C68:C94)</f>
        <v>69.550000000006548</v>
      </c>
      <c r="D95" s="247">
        <f t="shared" si="33"/>
        <v>3.9143994902561319E-2</v>
      </c>
      <c r="E95" s="215">
        <f t="shared" si="34"/>
        <v>3.7133219362027541E-3</v>
      </c>
      <c r="F95" s="52">
        <f>(C95-B95)/B95</f>
        <v>-0.8472167303721132</v>
      </c>
      <c r="H95" s="19">
        <f>H96-SUM(H68:H94)</f>
        <v>117.59699999999839</v>
      </c>
      <c r="I95" s="140">
        <f>I96-SUM(I68:I94)</f>
        <v>25.86500000000251</v>
      </c>
      <c r="J95" s="214">
        <f t="shared" si="35"/>
        <v>3.5914609006367199E-2</v>
      </c>
      <c r="K95" s="215">
        <f t="shared" si="36"/>
        <v>5.4646794516015149E-3</v>
      </c>
      <c r="L95" s="52">
        <f t="shared" si="31"/>
        <v>-0.78005391293993154</v>
      </c>
      <c r="N95" s="40">
        <f t="shared" si="32"/>
        <v>2.5833003822327347</v>
      </c>
      <c r="O95" s="143">
        <f t="shared" si="32"/>
        <v>3.7189072609633467</v>
      </c>
      <c r="P95" s="52">
        <f>(O95-N95)/N95</f>
        <v>0.43959536666390769</v>
      </c>
    </row>
    <row r="96" spans="1:16" ht="26.25" customHeight="1" thickBot="1" x14ac:dyDescent="0.3">
      <c r="A96" s="12" t="s">
        <v>18</v>
      </c>
      <c r="B96" s="17">
        <v>11629.369999999995</v>
      </c>
      <c r="C96" s="145">
        <v>18729.860000000008</v>
      </c>
      <c r="D96" s="243">
        <f>SUM(D68:D95)</f>
        <v>1.0000000000000004</v>
      </c>
      <c r="E96" s="244">
        <f>SUM(E68:E95)</f>
        <v>1</v>
      </c>
      <c r="F96" s="57">
        <f>(C96-B96)/B96</f>
        <v>0.61056531867160602</v>
      </c>
      <c r="G96" s="1"/>
      <c r="H96" s="17">
        <v>3274.3499999999985</v>
      </c>
      <c r="I96" s="145">
        <v>4733.1229999999987</v>
      </c>
      <c r="J96" s="255">
        <f t="shared" si="35"/>
        <v>1</v>
      </c>
      <c r="K96" s="244">
        <f t="shared" si="36"/>
        <v>1</v>
      </c>
      <c r="L96" s="57">
        <f t="shared" si="31"/>
        <v>0.4455152931116102</v>
      </c>
      <c r="M96" s="1"/>
      <c r="N96" s="37">
        <f t="shared" si="32"/>
        <v>2.8155867428760111</v>
      </c>
      <c r="O96" s="150">
        <f t="shared" si="32"/>
        <v>2.5270466517101555</v>
      </c>
      <c r="P96" s="57">
        <f>(O96-N96)/N96</f>
        <v>-0.10247956021810331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R14" sqref="R14:S14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119</v>
      </c>
      <c r="B1" s="4"/>
    </row>
    <row r="3" spans="1:19" ht="15.75" thickBot="1" x14ac:dyDescent="0.3"/>
    <row r="4" spans="1:19" x14ac:dyDescent="0.25">
      <c r="A4" s="345" t="s">
        <v>16</v>
      </c>
      <c r="B4" s="338"/>
      <c r="C4" s="338"/>
      <c r="D4" s="338"/>
      <c r="E4" s="360" t="s">
        <v>1</v>
      </c>
      <c r="F4" s="361"/>
      <c r="G4" s="358" t="s">
        <v>13</v>
      </c>
      <c r="H4" s="358"/>
      <c r="I4" s="130" t="s">
        <v>0</v>
      </c>
      <c r="K4" s="362" t="s">
        <v>19</v>
      </c>
      <c r="L4" s="358"/>
      <c r="M4" s="356" t="s">
        <v>13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9"/>
      <c r="C5" s="339"/>
      <c r="D5" s="339"/>
      <c r="E5" s="363" t="s">
        <v>56</v>
      </c>
      <c r="F5" s="364"/>
      <c r="G5" s="365" t="str">
        <f>E5</f>
        <v>jan</v>
      </c>
      <c r="H5" s="365"/>
      <c r="I5" s="131" t="s">
        <v>158</v>
      </c>
      <c r="K5" s="366" t="str">
        <f>E5</f>
        <v>jan</v>
      </c>
      <c r="L5" s="365"/>
      <c r="M5" s="367" t="str">
        <f>E5</f>
        <v>jan</v>
      </c>
      <c r="N5" s="355"/>
      <c r="O5" s="131" t="str">
        <f>I5</f>
        <v>2024/2023</v>
      </c>
      <c r="Q5" s="366" t="str">
        <f>E5</f>
        <v>jan</v>
      </c>
      <c r="R5" s="364"/>
      <c r="S5" s="131" t="str">
        <f>I5</f>
        <v>2024/2023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24480.589999999997</v>
      </c>
      <c r="F7" s="145">
        <v>19490.749999999996</v>
      </c>
      <c r="G7" s="243">
        <f>E7/E15</f>
        <v>0.44007414926890659</v>
      </c>
      <c r="H7" s="244">
        <f>F7/F15</f>
        <v>0.37585963253180016</v>
      </c>
      <c r="I7" s="164">
        <f t="shared" ref="I7:I18" si="0">(F7-E7)/E7</f>
        <v>-0.20382842080194966</v>
      </c>
      <c r="J7" s="1"/>
      <c r="K7" s="17">
        <v>5913.5870000000004</v>
      </c>
      <c r="L7" s="145">
        <v>4604.2460000000001</v>
      </c>
      <c r="M7" s="243">
        <f>K7/K15</f>
        <v>0.40869189555886598</v>
      </c>
      <c r="N7" s="244">
        <f>L7/L15</f>
        <v>0.3463031630441159</v>
      </c>
      <c r="O7" s="164">
        <f t="shared" ref="O7:O18" si="1">(L7-K7)/K7</f>
        <v>-0.22141231709282375</v>
      </c>
      <c r="P7" s="1"/>
      <c r="Q7" s="187">
        <f t="shared" ref="Q7:Q18" si="2">(K7/E7)*10</f>
        <v>2.4156227443864715</v>
      </c>
      <c r="R7" s="188">
        <f t="shared" ref="R7:R18" si="3">(L7/F7)*10</f>
        <v>2.3622723599656252</v>
      </c>
      <c r="S7" s="55">
        <f>(R7-Q7)/Q7</f>
        <v>-2.2085561391911961E-2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17193.169999999998</v>
      </c>
      <c r="F8" s="181">
        <v>14353.929999999998</v>
      </c>
      <c r="G8" s="245">
        <f>E8/E7</f>
        <v>0.70231844902430862</v>
      </c>
      <c r="H8" s="246">
        <f>F8/F7</f>
        <v>0.7364483152264536</v>
      </c>
      <c r="I8" s="206">
        <f t="shared" si="0"/>
        <v>-0.1651376680391109</v>
      </c>
      <c r="K8" s="180">
        <v>4541.6730000000007</v>
      </c>
      <c r="L8" s="181">
        <v>3631.3399999999997</v>
      </c>
      <c r="M8" s="250">
        <f>K8/K7</f>
        <v>0.76800645699471415</v>
      </c>
      <c r="N8" s="246">
        <f>L8/L7</f>
        <v>0.78869374051690544</v>
      </c>
      <c r="O8" s="207">
        <f t="shared" si="1"/>
        <v>-0.20044001406530168</v>
      </c>
      <c r="Q8" s="189">
        <f t="shared" si="2"/>
        <v>2.6415565017969351</v>
      </c>
      <c r="R8" s="190">
        <f t="shared" si="3"/>
        <v>2.5298576766084273</v>
      </c>
      <c r="S8" s="182">
        <f t="shared" ref="S8:S18" si="4">(R8-Q8)/Q8</f>
        <v>-4.228523036040456E-2</v>
      </c>
    </row>
    <row r="9" spans="1:19" ht="24" customHeight="1" x14ac:dyDescent="0.25">
      <c r="A9" s="8"/>
      <c r="B9" t="s">
        <v>37</v>
      </c>
      <c r="E9" s="19">
        <v>5955.32</v>
      </c>
      <c r="F9" s="140">
        <v>4604.13</v>
      </c>
      <c r="G9" s="247">
        <f>E9/E7</f>
        <v>0.24326701276398979</v>
      </c>
      <c r="H9" s="215">
        <f>F9/F7</f>
        <v>0.23622128445544685</v>
      </c>
      <c r="I9" s="182">
        <f t="shared" si="0"/>
        <v>-0.22688789183452773</v>
      </c>
      <c r="K9" s="19">
        <v>1072.808</v>
      </c>
      <c r="L9" s="140">
        <v>842.12500000000011</v>
      </c>
      <c r="M9" s="247">
        <f>K9/K7</f>
        <v>0.1814140892828667</v>
      </c>
      <c r="N9" s="215">
        <f>L9/L7</f>
        <v>0.18290182583641276</v>
      </c>
      <c r="O9" s="182">
        <f t="shared" si="1"/>
        <v>-0.21502729286135067</v>
      </c>
      <c r="Q9" s="189">
        <f t="shared" si="2"/>
        <v>1.8014279669270503</v>
      </c>
      <c r="R9" s="190">
        <f t="shared" si="3"/>
        <v>1.8290643400599029</v>
      </c>
      <c r="S9" s="182">
        <f t="shared" si="4"/>
        <v>1.5341370090970592E-2</v>
      </c>
    </row>
    <row r="10" spans="1:19" ht="24" customHeight="1" thickBot="1" x14ac:dyDescent="0.3">
      <c r="A10" s="8"/>
      <c r="B10" t="s">
        <v>36</v>
      </c>
      <c r="E10" s="19">
        <v>1332.1</v>
      </c>
      <c r="F10" s="140">
        <v>532.69000000000005</v>
      </c>
      <c r="G10" s="247">
        <f>E10/E7</f>
        <v>5.4414538211701599E-2</v>
      </c>
      <c r="H10" s="215">
        <f>F10/F7</f>
        <v>2.7330400318099621E-2</v>
      </c>
      <c r="I10" s="186">
        <f t="shared" si="0"/>
        <v>-0.60011260415884682</v>
      </c>
      <c r="K10" s="19">
        <v>299.10599999999999</v>
      </c>
      <c r="L10" s="140">
        <v>130.78100000000001</v>
      </c>
      <c r="M10" s="247">
        <f>K10/K7</f>
        <v>5.0579453722419232E-2</v>
      </c>
      <c r="N10" s="215">
        <f>L10/L7</f>
        <v>2.8404433646681781E-2</v>
      </c>
      <c r="O10" s="209">
        <f t="shared" si="1"/>
        <v>-0.56276035920376055</v>
      </c>
      <c r="Q10" s="189">
        <f t="shared" si="2"/>
        <v>2.2453719690713911</v>
      </c>
      <c r="R10" s="190">
        <f t="shared" si="3"/>
        <v>2.455105220672436</v>
      </c>
      <c r="S10" s="182">
        <f t="shared" si="4"/>
        <v>9.3406907403312478E-2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31147.74</v>
      </c>
      <c r="F11" s="145">
        <v>32365.71000000001</v>
      </c>
      <c r="G11" s="243">
        <f>E11/E15</f>
        <v>0.55992585073109336</v>
      </c>
      <c r="H11" s="244">
        <f>F11/F15</f>
        <v>0.62414036746819979</v>
      </c>
      <c r="I11" s="164">
        <f t="shared" si="0"/>
        <v>3.9102997520847692E-2</v>
      </c>
      <c r="J11" s="1"/>
      <c r="K11" s="17">
        <v>8555.9610000000066</v>
      </c>
      <c r="L11" s="145">
        <v>8691.1740000000009</v>
      </c>
      <c r="M11" s="243">
        <f>K11/K15</f>
        <v>0.59130810444113413</v>
      </c>
      <c r="N11" s="244">
        <f>L11/L15</f>
        <v>0.65369683695588399</v>
      </c>
      <c r="O11" s="164">
        <f t="shared" si="1"/>
        <v>1.580336796766537E-2</v>
      </c>
      <c r="Q11" s="191">
        <f t="shared" si="2"/>
        <v>2.7468962435155833</v>
      </c>
      <c r="R11" s="192">
        <f t="shared" si="3"/>
        <v>2.6853030568462728</v>
      </c>
      <c r="S11" s="57">
        <f t="shared" si="4"/>
        <v>-2.2422829699050132E-2</v>
      </c>
    </row>
    <row r="12" spans="1:19" s="3" customFormat="1" ht="24" customHeight="1" x14ac:dyDescent="0.25">
      <c r="A12" s="46"/>
      <c r="B12" s="3" t="s">
        <v>33</v>
      </c>
      <c r="E12" s="31">
        <v>28893.500000000004</v>
      </c>
      <c r="F12" s="141">
        <v>29294.100000000009</v>
      </c>
      <c r="G12" s="247">
        <f>E12/E11</f>
        <v>0.92762749400116995</v>
      </c>
      <c r="H12" s="215">
        <f>F12/F11</f>
        <v>0.90509678298421381</v>
      </c>
      <c r="I12" s="206">
        <f t="shared" si="0"/>
        <v>1.3864710055895124E-2</v>
      </c>
      <c r="K12" s="31">
        <v>8193.7270000000062</v>
      </c>
      <c r="L12" s="141">
        <v>8195.1010000000006</v>
      </c>
      <c r="M12" s="247">
        <f>K12/K11</f>
        <v>0.95766296737444223</v>
      </c>
      <c r="N12" s="215">
        <f>L12/L11</f>
        <v>0.94292221050919012</v>
      </c>
      <c r="O12" s="206">
        <f t="shared" si="1"/>
        <v>1.6768925789135253E-4</v>
      </c>
      <c r="Q12" s="189">
        <f t="shared" si="2"/>
        <v>2.8358374720958017</v>
      </c>
      <c r="R12" s="190">
        <f t="shared" si="3"/>
        <v>2.7975261230077035</v>
      </c>
      <c r="S12" s="182">
        <f t="shared" si="4"/>
        <v>-1.3509712550551958E-2</v>
      </c>
    </row>
    <row r="13" spans="1:19" ht="24" customHeight="1" x14ac:dyDescent="0.25">
      <c r="A13" s="8"/>
      <c r="B13" s="3" t="s">
        <v>37</v>
      </c>
      <c r="D13" s="3"/>
      <c r="E13" s="19">
        <v>1979.9799999999998</v>
      </c>
      <c r="F13" s="140">
        <v>3071.6099999999997</v>
      </c>
      <c r="G13" s="247">
        <f>E13/E11</f>
        <v>6.3567372785312826E-2</v>
      </c>
      <c r="H13" s="215">
        <f>F13/F11</f>
        <v>9.4903217015786107E-2</v>
      </c>
      <c r="I13" s="182">
        <f t="shared" si="0"/>
        <v>0.5513338518570895</v>
      </c>
      <c r="K13" s="19">
        <v>332.78100000000001</v>
      </c>
      <c r="L13" s="140">
        <v>496.07299999999992</v>
      </c>
      <c r="M13" s="247">
        <f>K13/K11</f>
        <v>3.8894637317771756E-2</v>
      </c>
      <c r="N13" s="215">
        <f>L13/L11</f>
        <v>5.7077789490809855E-2</v>
      </c>
      <c r="O13" s="182">
        <f t="shared" si="1"/>
        <v>0.49068907179195903</v>
      </c>
      <c r="Q13" s="189">
        <f t="shared" si="2"/>
        <v>1.6807290982737202</v>
      </c>
      <c r="R13" s="190">
        <f t="shared" si="3"/>
        <v>1.6150259961388327</v>
      </c>
      <c r="S13" s="182">
        <f t="shared" si="4"/>
        <v>-3.9092023933167623E-2</v>
      </c>
    </row>
    <row r="14" spans="1:19" ht="24" customHeight="1" thickBot="1" x14ac:dyDescent="0.3">
      <c r="A14" s="8"/>
      <c r="B14" t="s">
        <v>36</v>
      </c>
      <c r="E14" s="19">
        <v>274.26</v>
      </c>
      <c r="F14" s="140"/>
      <c r="G14" s="247">
        <f>E14/E11</f>
        <v>8.8051332135172557E-3</v>
      </c>
      <c r="H14" s="215">
        <f>F14/F11</f>
        <v>0</v>
      </c>
      <c r="I14" s="186">
        <f t="shared" si="0"/>
        <v>-1</v>
      </c>
      <c r="K14" s="19">
        <v>29.452999999999999</v>
      </c>
      <c r="L14" s="140"/>
      <c r="M14" s="247">
        <f>K14/K11</f>
        <v>3.4423953077859959E-3</v>
      </c>
      <c r="N14" s="215">
        <f>L14/L11</f>
        <v>0</v>
      </c>
      <c r="O14" s="209">
        <f t="shared" si="1"/>
        <v>-1</v>
      </c>
      <c r="Q14" s="189">
        <f t="shared" si="2"/>
        <v>1.0739079705389047</v>
      </c>
      <c r="R14" s="190"/>
      <c r="S14" s="182"/>
    </row>
    <row r="15" spans="1:19" ht="24" customHeight="1" thickBot="1" x14ac:dyDescent="0.3">
      <c r="A15" s="12" t="s">
        <v>12</v>
      </c>
      <c r="B15" s="13"/>
      <c r="C15" s="13"/>
      <c r="D15" s="13"/>
      <c r="E15" s="17">
        <v>55628.33</v>
      </c>
      <c r="F15" s="145">
        <v>51856.460000000006</v>
      </c>
      <c r="G15" s="243">
        <f>G7+G11</f>
        <v>1</v>
      </c>
      <c r="H15" s="244">
        <f>H7+H11</f>
        <v>1</v>
      </c>
      <c r="I15" s="164">
        <f t="shared" si="0"/>
        <v>-6.7804839728246288E-2</v>
      </c>
      <c r="J15" s="1"/>
      <c r="K15" s="17">
        <v>14469.548000000006</v>
      </c>
      <c r="L15" s="145">
        <v>13295.420000000002</v>
      </c>
      <c r="M15" s="243">
        <f>M7+M11</f>
        <v>1</v>
      </c>
      <c r="N15" s="244">
        <f>N7+N11</f>
        <v>0.99999999999999989</v>
      </c>
      <c r="O15" s="164">
        <f t="shared" si="1"/>
        <v>-8.1144760016000753E-2</v>
      </c>
      <c r="Q15" s="191">
        <f t="shared" si="2"/>
        <v>2.6011113402110047</v>
      </c>
      <c r="R15" s="192">
        <f t="shared" si="3"/>
        <v>2.5638888578202215</v>
      </c>
      <c r="S15" s="57">
        <f t="shared" si="4"/>
        <v>-1.4310222640359433E-2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46086.67</v>
      </c>
      <c r="F16" s="181">
        <f t="shared" ref="F16:F17" si="5">F8+F12</f>
        <v>43648.030000000006</v>
      </c>
      <c r="G16" s="245">
        <f>E16/E15</f>
        <v>0.82847480771038784</v>
      </c>
      <c r="H16" s="246">
        <f>F16/F15</f>
        <v>0.84170863186573097</v>
      </c>
      <c r="I16" s="207">
        <f t="shared" si="0"/>
        <v>-5.2914215759133652E-2</v>
      </c>
      <c r="J16" s="3"/>
      <c r="K16" s="180">
        <f t="shared" ref="K16:L18" si="6">K8+K12</f>
        <v>12735.400000000007</v>
      </c>
      <c r="L16" s="181">
        <f t="shared" si="6"/>
        <v>11826.441000000001</v>
      </c>
      <c r="M16" s="250">
        <f>K16/K15</f>
        <v>0.88015188864227145</v>
      </c>
      <c r="N16" s="246">
        <f>L16/L15</f>
        <v>0.88951240351940741</v>
      </c>
      <c r="O16" s="207">
        <f t="shared" si="1"/>
        <v>-7.1372630620161567E-2</v>
      </c>
      <c r="P16" s="3"/>
      <c r="Q16" s="189">
        <f t="shared" si="2"/>
        <v>2.7633586891827955</v>
      </c>
      <c r="R16" s="190">
        <f t="shared" si="3"/>
        <v>2.7095016659400208</v>
      </c>
      <c r="S16" s="182">
        <f t="shared" si="4"/>
        <v>-1.9489696887196973E-2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7935.2999999999993</v>
      </c>
      <c r="F17" s="140">
        <f t="shared" si="5"/>
        <v>7675.74</v>
      </c>
      <c r="G17" s="248">
        <f>E17/E15</f>
        <v>0.14264853897285787</v>
      </c>
      <c r="H17" s="215">
        <f>F17/F15</f>
        <v>0.14801897391376115</v>
      </c>
      <c r="I17" s="182">
        <f t="shared" si="0"/>
        <v>-3.2709538391743162E-2</v>
      </c>
      <c r="K17" s="19">
        <f t="shared" si="6"/>
        <v>1405.5889999999999</v>
      </c>
      <c r="L17" s="140">
        <f t="shared" si="6"/>
        <v>1338.1980000000001</v>
      </c>
      <c r="M17" s="247">
        <f>K17/K15</f>
        <v>9.7141182295397158E-2</v>
      </c>
      <c r="N17" s="215">
        <f>L17/L15</f>
        <v>0.10065105126426994</v>
      </c>
      <c r="O17" s="182">
        <f t="shared" si="1"/>
        <v>-4.794502518161415E-2</v>
      </c>
      <c r="Q17" s="189">
        <f t="shared" si="2"/>
        <v>1.7713117336458608</v>
      </c>
      <c r="R17" s="190">
        <f t="shared" si="3"/>
        <v>1.7434123615442942</v>
      </c>
      <c r="S17" s="182">
        <f t="shared" si="4"/>
        <v>-1.5750684406150104E-2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1606.36</v>
      </c>
      <c r="F18" s="142">
        <f>F10+F14</f>
        <v>532.69000000000005</v>
      </c>
      <c r="G18" s="249">
        <f>E18/E15</f>
        <v>2.887665331675425E-2</v>
      </c>
      <c r="H18" s="221">
        <f>F18/F15</f>
        <v>1.0272394220507916E-2</v>
      </c>
      <c r="I18" s="208">
        <f t="shared" si="0"/>
        <v>-0.6683869120247018</v>
      </c>
      <c r="K18" s="21">
        <f t="shared" si="6"/>
        <v>328.55899999999997</v>
      </c>
      <c r="L18" s="142">
        <f t="shared" si="6"/>
        <v>130.78100000000001</v>
      </c>
      <c r="M18" s="249">
        <f>K18/K15</f>
        <v>2.2706929062331446E-2</v>
      </c>
      <c r="N18" s="221">
        <f>L18/L15</f>
        <v>9.836545216322613E-3</v>
      </c>
      <c r="O18" s="208">
        <f t="shared" si="1"/>
        <v>-0.60195581311119151</v>
      </c>
      <c r="Q18" s="193">
        <f t="shared" si="2"/>
        <v>2.0453634303643016</v>
      </c>
      <c r="R18" s="194">
        <f t="shared" si="3"/>
        <v>2.455105220672436</v>
      </c>
      <c r="S18" s="186">
        <f t="shared" si="4"/>
        <v>0.20032713219828854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P91" sqref="P91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120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6227.02</v>
      </c>
      <c r="C7" s="147">
        <v>8207.81</v>
      </c>
      <c r="D7" s="247">
        <f>B7/$B$33</f>
        <v>0.11193972567574831</v>
      </c>
      <c r="E7" s="246">
        <f>C7/$C$33</f>
        <v>0.15827941205396587</v>
      </c>
      <c r="F7" s="52">
        <f>(C7-B7)/B7</f>
        <v>0.31809597528191635</v>
      </c>
      <c r="H7" s="39">
        <v>1608.6579999999999</v>
      </c>
      <c r="I7" s="147">
        <v>1996.4679999999998</v>
      </c>
      <c r="J7" s="247">
        <f>H7/$H$33</f>
        <v>0.11117541473997669</v>
      </c>
      <c r="K7" s="246">
        <f>I7/$I$33</f>
        <v>0.15016208589123173</v>
      </c>
      <c r="L7" s="52">
        <f>(I7-H7)/H7</f>
        <v>0.24107672357953025</v>
      </c>
      <c r="N7" s="27">
        <f t="shared" ref="N7:N33" si="0">(H7/B7)*10</f>
        <v>2.5833512659345881</v>
      </c>
      <c r="O7" s="151">
        <f t="shared" ref="O7:O33" si="1">(I7/C7)*10</f>
        <v>2.432400360144789</v>
      </c>
      <c r="P7" s="61">
        <f>(O7-N7)/N7</f>
        <v>-5.8432203076800339E-2</v>
      </c>
    </row>
    <row r="8" spans="1:16" ht="20.100000000000001" customHeight="1" x14ac:dyDescent="0.25">
      <c r="A8" s="8" t="s">
        <v>160</v>
      </c>
      <c r="B8" s="19">
        <v>3523.46</v>
      </c>
      <c r="C8" s="140">
        <v>5083.58</v>
      </c>
      <c r="D8" s="247">
        <f t="shared" ref="D8:D32" si="2">B8/$B$33</f>
        <v>6.3339309305168789E-2</v>
      </c>
      <c r="E8" s="215">
        <f t="shared" ref="E8:E32" si="3">C8/$C$33</f>
        <v>9.8031759206085395E-2</v>
      </c>
      <c r="F8" s="52">
        <f t="shared" ref="F8:F33" si="4">(C8-B8)/B8</f>
        <v>0.44278067581297925</v>
      </c>
      <c r="H8" s="19">
        <v>989.47500000000002</v>
      </c>
      <c r="I8" s="140">
        <v>1359.548</v>
      </c>
      <c r="J8" s="247">
        <f t="shared" ref="J8:J32" si="5">H8/$H$33</f>
        <v>6.8383269470476904E-2</v>
      </c>
      <c r="K8" s="215">
        <f t="shared" ref="K8:K32" si="6">I8/$I$33</f>
        <v>0.1022568674024589</v>
      </c>
      <c r="L8" s="52">
        <f t="shared" ref="L8:L33" si="7">(I8-H8)/H8</f>
        <v>0.37400944945551934</v>
      </c>
      <c r="N8" s="27">
        <f t="shared" si="0"/>
        <v>2.8082481424508865</v>
      </c>
      <c r="O8" s="152">
        <f t="shared" si="1"/>
        <v>2.6743908820162172</v>
      </c>
      <c r="P8" s="52">
        <f t="shared" ref="P8:P71" si="8">(O8-N8)/N8</f>
        <v>-4.7665752328370073E-2</v>
      </c>
    </row>
    <row r="9" spans="1:16" ht="20.100000000000001" customHeight="1" x14ac:dyDescent="0.25">
      <c r="A9" s="8" t="s">
        <v>162</v>
      </c>
      <c r="B9" s="19">
        <v>6783.7699999999995</v>
      </c>
      <c r="C9" s="140">
        <v>5182.6500000000005</v>
      </c>
      <c r="D9" s="247">
        <f t="shared" si="2"/>
        <v>0.12194811528586243</v>
      </c>
      <c r="E9" s="215">
        <f t="shared" si="3"/>
        <v>9.9942225134534823E-2</v>
      </c>
      <c r="F9" s="52">
        <f t="shared" si="4"/>
        <v>-0.23602215287369693</v>
      </c>
      <c r="H9" s="19">
        <v>1668.4159999999999</v>
      </c>
      <c r="I9" s="140">
        <v>1317.4749999999999</v>
      </c>
      <c r="J9" s="247">
        <f t="shared" si="5"/>
        <v>0.11530532950994739</v>
      </c>
      <c r="K9" s="215">
        <f t="shared" si="6"/>
        <v>9.9092394222973029E-2</v>
      </c>
      <c r="L9" s="52">
        <f t="shared" si="7"/>
        <v>-0.21034382312324987</v>
      </c>
      <c r="N9" s="27">
        <f t="shared" si="0"/>
        <v>2.459423005202122</v>
      </c>
      <c r="O9" s="152">
        <f t="shared" si="1"/>
        <v>2.5420875420875415</v>
      </c>
      <c r="P9" s="52">
        <f t="shared" si="8"/>
        <v>3.3611353846235141E-2</v>
      </c>
    </row>
    <row r="10" spans="1:16" ht="20.100000000000001" customHeight="1" x14ac:dyDescent="0.25">
      <c r="A10" s="8" t="s">
        <v>170</v>
      </c>
      <c r="B10" s="19">
        <v>6165.76</v>
      </c>
      <c r="C10" s="140">
        <v>4662.42</v>
      </c>
      <c r="D10" s="247">
        <f t="shared" si="2"/>
        <v>0.11083848823072705</v>
      </c>
      <c r="E10" s="215">
        <f t="shared" si="3"/>
        <v>8.9910109560120369E-2</v>
      </c>
      <c r="F10" s="52">
        <f t="shared" si="4"/>
        <v>-0.24382071309943951</v>
      </c>
      <c r="H10" s="19">
        <v>1405.8139999999999</v>
      </c>
      <c r="I10" s="140">
        <v>1051.634</v>
      </c>
      <c r="J10" s="247">
        <f t="shared" si="5"/>
        <v>9.7156732193707782E-2</v>
      </c>
      <c r="K10" s="215">
        <f t="shared" si="6"/>
        <v>7.9097463637854248E-2</v>
      </c>
      <c r="L10" s="52">
        <f t="shared" si="7"/>
        <v>-0.25193944575882721</v>
      </c>
      <c r="N10" s="27">
        <f t="shared" si="0"/>
        <v>2.2800336049408343</v>
      </c>
      <c r="O10" s="152">
        <f t="shared" si="1"/>
        <v>2.2555539826956816</v>
      </c>
      <c r="P10" s="52">
        <f t="shared" si="8"/>
        <v>-1.0736518177673038E-2</v>
      </c>
    </row>
    <row r="11" spans="1:16" ht="20.100000000000001" customHeight="1" x14ac:dyDescent="0.25">
      <c r="A11" s="8" t="s">
        <v>164</v>
      </c>
      <c r="B11" s="19">
        <v>2181.5299999999997</v>
      </c>
      <c r="C11" s="140">
        <v>2865.73</v>
      </c>
      <c r="D11" s="247">
        <f t="shared" si="2"/>
        <v>3.9216169171355668E-2</v>
      </c>
      <c r="E11" s="215">
        <f t="shared" si="3"/>
        <v>5.5262738721463048E-2</v>
      </c>
      <c r="F11" s="52">
        <f t="shared" si="4"/>
        <v>0.31363309237095083</v>
      </c>
      <c r="H11" s="19">
        <v>695.35699999999997</v>
      </c>
      <c r="I11" s="140">
        <v>1016.212</v>
      </c>
      <c r="J11" s="247">
        <f t="shared" si="5"/>
        <v>4.8056580620210121E-2</v>
      </c>
      <c r="K11" s="215">
        <f t="shared" si="6"/>
        <v>7.6433237912002794E-2</v>
      </c>
      <c r="L11" s="52">
        <f t="shared" si="7"/>
        <v>0.46142485083201873</v>
      </c>
      <c r="N11" s="27">
        <f t="shared" si="0"/>
        <v>3.1874739288481022</v>
      </c>
      <c r="O11" s="152">
        <f t="shared" si="1"/>
        <v>3.5460842438052431</v>
      </c>
      <c r="P11" s="52">
        <f t="shared" si="8"/>
        <v>0.11250611705763393</v>
      </c>
    </row>
    <row r="12" spans="1:16" ht="20.100000000000001" customHeight="1" x14ac:dyDescent="0.25">
      <c r="A12" s="8" t="s">
        <v>169</v>
      </c>
      <c r="B12" s="19">
        <v>4992.3600000000006</v>
      </c>
      <c r="C12" s="140">
        <v>3883.34</v>
      </c>
      <c r="D12" s="247">
        <f t="shared" si="2"/>
        <v>8.9744919540097653E-2</v>
      </c>
      <c r="E12" s="215">
        <f t="shared" si="3"/>
        <v>7.4886330459117328E-2</v>
      </c>
      <c r="F12" s="52">
        <f t="shared" si="4"/>
        <v>-0.2221434351689382</v>
      </c>
      <c r="H12" s="19">
        <v>1219.355</v>
      </c>
      <c r="I12" s="140">
        <v>1012.912</v>
      </c>
      <c r="J12" s="247">
        <f t="shared" si="5"/>
        <v>8.4270427797744629E-2</v>
      </c>
      <c r="K12" s="215">
        <f t="shared" si="6"/>
        <v>7.6185032138886943E-2</v>
      </c>
      <c r="L12" s="52">
        <f t="shared" si="7"/>
        <v>-0.16930508342525349</v>
      </c>
      <c r="N12" s="27">
        <f t="shared" si="0"/>
        <v>2.4424420514546226</v>
      </c>
      <c r="O12" s="152">
        <f t="shared" si="1"/>
        <v>2.6083526036865172</v>
      </c>
      <c r="P12" s="52">
        <f t="shared" si="8"/>
        <v>6.7928142709909878E-2</v>
      </c>
    </row>
    <row r="13" spans="1:16" ht="20.100000000000001" customHeight="1" x14ac:dyDescent="0.25">
      <c r="A13" s="8" t="s">
        <v>165</v>
      </c>
      <c r="B13" s="19">
        <v>1197.79</v>
      </c>
      <c r="C13" s="140">
        <v>1865.75</v>
      </c>
      <c r="D13" s="247">
        <f t="shared" si="2"/>
        <v>2.1532014353118276E-2</v>
      </c>
      <c r="E13" s="215">
        <f t="shared" si="3"/>
        <v>3.5979123912430577E-2</v>
      </c>
      <c r="F13" s="52">
        <f t="shared" si="4"/>
        <v>0.55766035782566226</v>
      </c>
      <c r="H13" s="19">
        <v>310.20299999999997</v>
      </c>
      <c r="I13" s="140">
        <v>551.41699999999992</v>
      </c>
      <c r="J13" s="247">
        <f t="shared" si="5"/>
        <v>2.1438333802825081E-2</v>
      </c>
      <c r="K13" s="215">
        <f t="shared" si="6"/>
        <v>4.1474206907341021E-2</v>
      </c>
      <c r="L13" s="52">
        <f t="shared" si="7"/>
        <v>0.77760047452797032</v>
      </c>
      <c r="N13" s="27">
        <f t="shared" si="0"/>
        <v>2.5897945382746554</v>
      </c>
      <c r="O13" s="152">
        <f t="shared" si="1"/>
        <v>2.9554709902184104</v>
      </c>
      <c r="P13" s="52">
        <f t="shared" si="8"/>
        <v>0.14119902043942525</v>
      </c>
    </row>
    <row r="14" spans="1:16" ht="20.100000000000001" customHeight="1" x14ac:dyDescent="0.25">
      <c r="A14" s="8" t="s">
        <v>167</v>
      </c>
      <c r="B14" s="19">
        <v>1054.47</v>
      </c>
      <c r="C14" s="140">
        <v>1571.54</v>
      </c>
      <c r="D14" s="247">
        <f t="shared" si="2"/>
        <v>1.8955629263003222E-2</v>
      </c>
      <c r="E14" s="215">
        <f t="shared" si="3"/>
        <v>3.0305578128549455E-2</v>
      </c>
      <c r="F14" s="52">
        <f t="shared" si="4"/>
        <v>0.49036008610960952</v>
      </c>
      <c r="H14" s="19">
        <v>476.03399999999999</v>
      </c>
      <c r="I14" s="140">
        <v>541.78199999999993</v>
      </c>
      <c r="J14" s="247">
        <f t="shared" si="5"/>
        <v>3.2899023521674627E-2</v>
      </c>
      <c r="K14" s="215">
        <f t="shared" si="6"/>
        <v>4.0749521263713367E-2</v>
      </c>
      <c r="L14" s="52">
        <f t="shared" si="7"/>
        <v>0.13811618497838377</v>
      </c>
      <c r="N14" s="27">
        <f t="shared" si="0"/>
        <v>4.514438533101937</v>
      </c>
      <c r="O14" s="152">
        <f t="shared" si="1"/>
        <v>3.4474591801672236</v>
      </c>
      <c r="P14" s="52">
        <f t="shared" si="8"/>
        <v>-0.23634818485424725</v>
      </c>
    </row>
    <row r="15" spans="1:16" ht="20.100000000000001" customHeight="1" x14ac:dyDescent="0.25">
      <c r="A15" s="8" t="s">
        <v>163</v>
      </c>
      <c r="B15" s="19">
        <v>3400.38</v>
      </c>
      <c r="C15" s="140">
        <v>2515.33</v>
      </c>
      <c r="D15" s="247">
        <f t="shared" si="2"/>
        <v>6.1126767602047376E-2</v>
      </c>
      <c r="E15" s="215">
        <f t="shared" si="3"/>
        <v>4.850562495010264E-2</v>
      </c>
      <c r="F15" s="52">
        <f t="shared" si="4"/>
        <v>-0.26027973344155658</v>
      </c>
      <c r="H15" s="19">
        <v>901.16</v>
      </c>
      <c r="I15" s="140">
        <v>534.61899999999991</v>
      </c>
      <c r="J15" s="247">
        <f t="shared" si="5"/>
        <v>6.2279761606927886E-2</v>
      </c>
      <c r="K15" s="215">
        <f t="shared" si="6"/>
        <v>4.0210764308310679E-2</v>
      </c>
      <c r="L15" s="52">
        <f t="shared" si="7"/>
        <v>-0.40674353056061086</v>
      </c>
      <c r="N15" s="27">
        <f t="shared" si="0"/>
        <v>2.6501743922738048</v>
      </c>
      <c r="O15" s="152">
        <f t="shared" si="1"/>
        <v>2.1254427848433406</v>
      </c>
      <c r="P15" s="52">
        <f t="shared" si="8"/>
        <v>-0.19799889734058346</v>
      </c>
    </row>
    <row r="16" spans="1:16" ht="20.100000000000001" customHeight="1" x14ac:dyDescent="0.25">
      <c r="A16" s="8" t="s">
        <v>168</v>
      </c>
      <c r="B16" s="19">
        <v>1946.22</v>
      </c>
      <c r="C16" s="140">
        <v>2357.92</v>
      </c>
      <c r="D16" s="247">
        <f t="shared" si="2"/>
        <v>3.4986130268516061E-2</v>
      </c>
      <c r="E16" s="215">
        <f t="shared" si="3"/>
        <v>4.5470130433122501E-2</v>
      </c>
      <c r="F16" s="52">
        <f t="shared" si="4"/>
        <v>0.21153826391672065</v>
      </c>
      <c r="H16" s="19">
        <v>548.91</v>
      </c>
      <c r="I16" s="140">
        <v>486.35</v>
      </c>
      <c r="J16" s="247">
        <f t="shared" si="5"/>
        <v>3.7935531918481494E-2</v>
      </c>
      <c r="K16" s="215">
        <f t="shared" si="6"/>
        <v>3.6580265986332142E-2</v>
      </c>
      <c r="L16" s="52">
        <f t="shared" si="7"/>
        <v>-0.1139713249895246</v>
      </c>
      <c r="N16" s="27">
        <f t="shared" si="0"/>
        <v>2.820390295033449</v>
      </c>
      <c r="O16" s="152">
        <f t="shared" si="1"/>
        <v>2.0626229897536814</v>
      </c>
      <c r="P16" s="52">
        <f t="shared" si="8"/>
        <v>-0.26867462514466661</v>
      </c>
    </row>
    <row r="17" spans="1:16" ht="20.100000000000001" customHeight="1" x14ac:dyDescent="0.25">
      <c r="A17" s="8" t="s">
        <v>159</v>
      </c>
      <c r="B17" s="19">
        <v>1939.1399999999999</v>
      </c>
      <c r="C17" s="140">
        <v>1867.46</v>
      </c>
      <c r="D17" s="247">
        <f t="shared" si="2"/>
        <v>3.4858856988875989E-2</v>
      </c>
      <c r="E17" s="215">
        <f t="shared" si="3"/>
        <v>3.6012099553266841E-2</v>
      </c>
      <c r="F17" s="52">
        <f t="shared" si="4"/>
        <v>-3.6964840083748382E-2</v>
      </c>
      <c r="H17" s="19">
        <v>355.25800000000004</v>
      </c>
      <c r="I17" s="140">
        <v>376.21300000000002</v>
      </c>
      <c r="J17" s="247">
        <f t="shared" si="5"/>
        <v>2.4552114551194004E-2</v>
      </c>
      <c r="K17" s="215">
        <f t="shared" si="6"/>
        <v>2.8296435915525803E-2</v>
      </c>
      <c r="L17" s="52">
        <f t="shared" si="7"/>
        <v>5.898530082362672E-2</v>
      </c>
      <c r="N17" s="27">
        <f t="shared" si="0"/>
        <v>1.8320389450993744</v>
      </c>
      <c r="O17" s="152">
        <f t="shared" si="1"/>
        <v>2.0145705932121709</v>
      </c>
      <c r="P17" s="52">
        <f t="shared" si="8"/>
        <v>9.9633061077146243E-2</v>
      </c>
    </row>
    <row r="18" spans="1:16" ht="20.100000000000001" customHeight="1" x14ac:dyDescent="0.25">
      <c r="A18" s="8" t="s">
        <v>179</v>
      </c>
      <c r="B18" s="19">
        <v>2839.68</v>
      </c>
      <c r="C18" s="140">
        <v>1773.46</v>
      </c>
      <c r="D18" s="247">
        <f t="shared" si="2"/>
        <v>5.1047371006823314E-2</v>
      </c>
      <c r="E18" s="215">
        <f t="shared" si="3"/>
        <v>3.4199403507296867E-2</v>
      </c>
      <c r="F18" s="52">
        <f t="shared" si="4"/>
        <v>-0.37547188415596117</v>
      </c>
      <c r="H18" s="19">
        <v>658.19400000000007</v>
      </c>
      <c r="I18" s="140">
        <v>340.149</v>
      </c>
      <c r="J18" s="247">
        <f t="shared" si="5"/>
        <v>4.5488221193917058E-2</v>
      </c>
      <c r="K18" s="215">
        <f t="shared" si="6"/>
        <v>2.5583922884722714E-2</v>
      </c>
      <c r="L18" s="52">
        <f t="shared" si="7"/>
        <v>-0.48320859807290867</v>
      </c>
      <c r="N18" s="27">
        <f t="shared" si="0"/>
        <v>2.3178456727518597</v>
      </c>
      <c r="O18" s="152">
        <f t="shared" si="1"/>
        <v>1.9179964588995524</v>
      </c>
      <c r="P18" s="52">
        <f t="shared" si="8"/>
        <v>-0.17250898908104903</v>
      </c>
    </row>
    <row r="19" spans="1:16" ht="20.100000000000001" customHeight="1" x14ac:dyDescent="0.25">
      <c r="A19" s="8" t="s">
        <v>178</v>
      </c>
      <c r="B19" s="19">
        <v>1427.8799999999999</v>
      </c>
      <c r="C19" s="140">
        <v>1478.95</v>
      </c>
      <c r="D19" s="247">
        <f t="shared" si="2"/>
        <v>2.5668216176901227E-2</v>
      </c>
      <c r="E19" s="215">
        <f t="shared" si="3"/>
        <v>2.8520072523269036E-2</v>
      </c>
      <c r="F19" s="52">
        <f t="shared" si="4"/>
        <v>3.576631089447304E-2</v>
      </c>
      <c r="H19" s="19">
        <v>354.68700000000001</v>
      </c>
      <c r="I19" s="140">
        <v>326.70399999999995</v>
      </c>
      <c r="J19" s="247">
        <f t="shared" si="5"/>
        <v>2.4512652364814719E-2</v>
      </c>
      <c r="K19" s="215">
        <f t="shared" si="6"/>
        <v>2.4572672393952201E-2</v>
      </c>
      <c r="L19" s="52">
        <f t="shared" si="7"/>
        <v>-7.889491297961318E-2</v>
      </c>
      <c r="N19" s="27">
        <f t="shared" si="0"/>
        <v>2.4840112614505423</v>
      </c>
      <c r="O19" s="152">
        <f t="shared" si="1"/>
        <v>2.2090266743297606</v>
      </c>
      <c r="P19" s="52">
        <f t="shared" si="8"/>
        <v>-0.11070182788149036</v>
      </c>
    </row>
    <row r="20" spans="1:16" ht="20.100000000000001" customHeight="1" x14ac:dyDescent="0.25">
      <c r="A20" s="8" t="s">
        <v>180</v>
      </c>
      <c r="B20" s="19">
        <v>780.58</v>
      </c>
      <c r="C20" s="140">
        <v>841.98</v>
      </c>
      <c r="D20" s="247">
        <f t="shared" si="2"/>
        <v>1.4032058844836794E-2</v>
      </c>
      <c r="E20" s="215">
        <f t="shared" si="3"/>
        <v>1.6236742731763794E-2</v>
      </c>
      <c r="F20" s="52">
        <f t="shared" si="4"/>
        <v>7.8659458351482192E-2</v>
      </c>
      <c r="H20" s="19">
        <v>287.44499999999999</v>
      </c>
      <c r="I20" s="140">
        <v>246.95500000000001</v>
      </c>
      <c r="J20" s="247">
        <f t="shared" si="5"/>
        <v>1.9865513421704676E-2</v>
      </c>
      <c r="K20" s="215">
        <f t="shared" si="6"/>
        <v>1.8574441424189687E-2</v>
      </c>
      <c r="L20" s="52">
        <f t="shared" si="7"/>
        <v>-0.14086173007010031</v>
      </c>
      <c r="N20" s="27">
        <f t="shared" si="0"/>
        <v>3.6824540726126727</v>
      </c>
      <c r="O20" s="152">
        <f t="shared" si="1"/>
        <v>2.933026912753272</v>
      </c>
      <c r="P20" s="52">
        <f t="shared" si="8"/>
        <v>-0.20351296854808779</v>
      </c>
    </row>
    <row r="21" spans="1:16" ht="20.100000000000001" customHeight="1" x14ac:dyDescent="0.25">
      <c r="A21" s="8" t="s">
        <v>171</v>
      </c>
      <c r="B21" s="19">
        <v>2790.56</v>
      </c>
      <c r="C21" s="140">
        <v>752.96</v>
      </c>
      <c r="D21" s="247">
        <f t="shared" si="2"/>
        <v>5.0164367688190527E-2</v>
      </c>
      <c r="E21" s="215">
        <f t="shared" si="3"/>
        <v>1.4520081008229253E-2</v>
      </c>
      <c r="F21" s="52">
        <f t="shared" si="4"/>
        <v>-0.7301760220170862</v>
      </c>
      <c r="H21" s="19">
        <v>659.48</v>
      </c>
      <c r="I21" s="140">
        <v>239.49299999999999</v>
      </c>
      <c r="J21" s="247">
        <f t="shared" si="5"/>
        <v>4.5577097501594395E-2</v>
      </c>
      <c r="K21" s="215">
        <f t="shared" si="6"/>
        <v>1.8013195521465287E-2</v>
      </c>
      <c r="L21" s="52">
        <f t="shared" si="7"/>
        <v>-0.6368456966094499</v>
      </c>
      <c r="N21" s="27">
        <f t="shared" si="0"/>
        <v>2.3632532538271889</v>
      </c>
      <c r="O21" s="152">
        <f t="shared" si="1"/>
        <v>3.1806868890777729</v>
      </c>
      <c r="P21" s="52">
        <f t="shared" si="8"/>
        <v>0.34589337132056613</v>
      </c>
    </row>
    <row r="22" spans="1:16" ht="20.100000000000001" customHeight="1" x14ac:dyDescent="0.25">
      <c r="A22" s="8" t="s">
        <v>172</v>
      </c>
      <c r="B22" s="19">
        <v>493.12</v>
      </c>
      <c r="C22" s="140">
        <v>1122.9000000000001</v>
      </c>
      <c r="D22" s="247">
        <f t="shared" si="2"/>
        <v>8.8645479740269029E-3</v>
      </c>
      <c r="E22" s="215">
        <f t="shared" si="3"/>
        <v>2.1654004149145544E-2</v>
      </c>
      <c r="F22" s="52">
        <f t="shared" si="4"/>
        <v>1.2771333549643091</v>
      </c>
      <c r="H22" s="19">
        <v>144.26400000000001</v>
      </c>
      <c r="I22" s="140">
        <v>224.00700000000001</v>
      </c>
      <c r="J22" s="247">
        <f t="shared" si="5"/>
        <v>9.9701801327864593E-3</v>
      </c>
      <c r="K22" s="215">
        <f t="shared" si="6"/>
        <v>1.6848433520716161E-2</v>
      </c>
      <c r="L22" s="52">
        <f t="shared" si="7"/>
        <v>0.55275744468474453</v>
      </c>
      <c r="N22" s="27">
        <f t="shared" si="0"/>
        <v>2.9255353666450357</v>
      </c>
      <c r="O22" s="152">
        <f t="shared" si="1"/>
        <v>1.9948971413304832</v>
      </c>
      <c r="P22" s="52">
        <f t="shared" si="8"/>
        <v>-0.31810869078017528</v>
      </c>
    </row>
    <row r="23" spans="1:16" ht="20.100000000000001" customHeight="1" x14ac:dyDescent="0.25">
      <c r="A23" s="8" t="s">
        <v>176</v>
      </c>
      <c r="B23" s="19">
        <v>574.88</v>
      </c>
      <c r="C23" s="140">
        <v>609.75</v>
      </c>
      <c r="D23" s="247">
        <f t="shared" si="2"/>
        <v>1.0334302683542719E-2</v>
      </c>
      <c r="E23" s="215">
        <f t="shared" si="3"/>
        <v>1.1758419298193512E-2</v>
      </c>
      <c r="F23" s="52">
        <f t="shared" si="4"/>
        <v>6.0656136932925139E-2</v>
      </c>
      <c r="H23" s="19">
        <v>163.44800000000001</v>
      </c>
      <c r="I23" s="140">
        <v>195.303</v>
      </c>
      <c r="J23" s="247">
        <f t="shared" si="5"/>
        <v>1.1295999018075757E-2</v>
      </c>
      <c r="K23" s="215">
        <f t="shared" si="6"/>
        <v>1.4689494577832068E-2</v>
      </c>
      <c r="L23" s="52">
        <f t="shared" si="7"/>
        <v>0.19489378885027647</v>
      </c>
      <c r="N23" s="27">
        <f t="shared" si="0"/>
        <v>2.8431672696910661</v>
      </c>
      <c r="O23" s="152">
        <f t="shared" si="1"/>
        <v>3.2030012300123003</v>
      </c>
      <c r="P23" s="52">
        <f t="shared" si="8"/>
        <v>0.12656095339769902</v>
      </c>
    </row>
    <row r="24" spans="1:16" ht="20.100000000000001" customHeight="1" x14ac:dyDescent="0.25">
      <c r="A24" s="8" t="s">
        <v>199</v>
      </c>
      <c r="B24" s="19">
        <v>15.53</v>
      </c>
      <c r="C24" s="140">
        <v>834.7600000000001</v>
      </c>
      <c r="D24" s="247">
        <f t="shared" si="2"/>
        <v>2.7917429841952833E-4</v>
      </c>
      <c r="E24" s="215">
        <f t="shared" si="3"/>
        <v>1.6097512248232911E-2</v>
      </c>
      <c r="F24" s="52">
        <f t="shared" si="4"/>
        <v>52.751448808757253</v>
      </c>
      <c r="H24" s="19">
        <v>6.1050000000000004</v>
      </c>
      <c r="I24" s="140">
        <v>179.13299999999998</v>
      </c>
      <c r="J24" s="247">
        <f t="shared" si="5"/>
        <v>4.2192057416029868E-4</v>
      </c>
      <c r="K24" s="215">
        <f t="shared" si="6"/>
        <v>1.3473286289564377E-2</v>
      </c>
      <c r="L24" s="52">
        <f t="shared" si="7"/>
        <v>28.34201474201474</v>
      </c>
      <c r="N24" s="27">
        <f t="shared" si="0"/>
        <v>3.9311010946555056</v>
      </c>
      <c r="O24" s="152">
        <f t="shared" si="1"/>
        <v>2.1459221812257407</v>
      </c>
      <c r="P24" s="52">
        <f t="shared" si="8"/>
        <v>-0.45411676536550771</v>
      </c>
    </row>
    <row r="25" spans="1:16" ht="20.100000000000001" customHeight="1" x14ac:dyDescent="0.25">
      <c r="A25" s="8" t="s">
        <v>166</v>
      </c>
      <c r="B25" s="19">
        <v>603.47</v>
      </c>
      <c r="C25" s="140">
        <v>453.22999999999996</v>
      </c>
      <c r="D25" s="247">
        <f t="shared" si="2"/>
        <v>1.0848249444123166E-2</v>
      </c>
      <c r="E25" s="215">
        <f t="shared" si="3"/>
        <v>8.7400875416486189E-3</v>
      </c>
      <c r="F25" s="52">
        <f t="shared" ref="F25:F27" si="9">(C25-B25)/B25</f>
        <v>-0.24896018029065251</v>
      </c>
      <c r="H25" s="19">
        <v>166.04500000000002</v>
      </c>
      <c r="I25" s="140">
        <v>135.75399999999999</v>
      </c>
      <c r="J25" s="247">
        <f t="shared" si="5"/>
        <v>1.1475479399909385E-2</v>
      </c>
      <c r="K25" s="215">
        <f t="shared" si="6"/>
        <v>1.0210583795021143E-2</v>
      </c>
      <c r="L25" s="52">
        <f t="shared" ref="L25:L29" si="10">(I25-H25)/H25</f>
        <v>-0.18242645066096552</v>
      </c>
      <c r="N25" s="27">
        <f t="shared" si="0"/>
        <v>2.7515038030059493</v>
      </c>
      <c r="O25" s="152">
        <f t="shared" si="1"/>
        <v>2.9952562716501556</v>
      </c>
      <c r="P25" s="52">
        <f t="shared" ref="P25:P29" si="11">(O25-N25)/N25</f>
        <v>8.8588817641434045E-2</v>
      </c>
    </row>
    <row r="26" spans="1:16" ht="20.100000000000001" customHeight="1" x14ac:dyDescent="0.25">
      <c r="A26" s="8" t="s">
        <v>198</v>
      </c>
      <c r="B26" s="19">
        <v>167.72</v>
      </c>
      <c r="C26" s="140">
        <v>467.40999999999997</v>
      </c>
      <c r="D26" s="247">
        <f t="shared" si="2"/>
        <v>3.0150105171231996E-3</v>
      </c>
      <c r="E26" s="215">
        <f t="shared" si="3"/>
        <v>9.0135346685832375E-3</v>
      </c>
      <c r="F26" s="52">
        <f t="shared" si="9"/>
        <v>1.7868471261626517</v>
      </c>
      <c r="H26" s="19">
        <v>49.354999999999997</v>
      </c>
      <c r="I26" s="140">
        <v>131.852</v>
      </c>
      <c r="J26" s="247">
        <f t="shared" si="5"/>
        <v>3.410956582748819E-3</v>
      </c>
      <c r="K26" s="215">
        <f t="shared" si="6"/>
        <v>9.9170992717793061E-3</v>
      </c>
      <c r="L26" s="52">
        <f t="shared" si="10"/>
        <v>1.6715023807111746</v>
      </c>
      <c r="N26" s="27">
        <f t="shared" si="0"/>
        <v>2.9427021225852612</v>
      </c>
      <c r="O26" s="152">
        <f t="shared" si="1"/>
        <v>2.8209066986157767</v>
      </c>
      <c r="P26" s="52">
        <f t="shared" si="11"/>
        <v>-4.1388974791129449E-2</v>
      </c>
    </row>
    <row r="27" spans="1:16" ht="20.100000000000001" customHeight="1" x14ac:dyDescent="0.25">
      <c r="A27" s="8" t="s">
        <v>195</v>
      </c>
      <c r="B27" s="19">
        <v>400.5</v>
      </c>
      <c r="C27" s="140">
        <v>547.09</v>
      </c>
      <c r="D27" s="247">
        <f t="shared" si="2"/>
        <v>7.1995689965886085E-3</v>
      </c>
      <c r="E27" s="215">
        <f t="shared" si="3"/>
        <v>1.0550083827550126E-2</v>
      </c>
      <c r="F27" s="52">
        <f t="shared" si="9"/>
        <v>0.36601747815230967</v>
      </c>
      <c r="H27" s="19">
        <v>95.701999999999998</v>
      </c>
      <c r="I27" s="140">
        <v>126.735</v>
      </c>
      <c r="J27" s="247">
        <f t="shared" si="5"/>
        <v>6.6140283027500248E-3</v>
      </c>
      <c r="K27" s="215">
        <f t="shared" si="6"/>
        <v>9.5322298957084481E-3</v>
      </c>
      <c r="L27" s="52">
        <f t="shared" si="10"/>
        <v>0.32426699546508958</v>
      </c>
      <c r="N27" s="27">
        <f t="shared" si="0"/>
        <v>2.3895630461922597</v>
      </c>
      <c r="O27" s="152">
        <f t="shared" si="1"/>
        <v>2.3165292730629328</v>
      </c>
      <c r="P27" s="52">
        <f t="shared" si="11"/>
        <v>-3.0563651896820785E-2</v>
      </c>
    </row>
    <row r="28" spans="1:16" ht="20.100000000000001" customHeight="1" x14ac:dyDescent="0.25">
      <c r="A28" s="8" t="s">
        <v>173</v>
      </c>
      <c r="B28" s="19">
        <v>51.03</v>
      </c>
      <c r="C28" s="140">
        <v>71.11</v>
      </c>
      <c r="D28" s="247">
        <f t="shared" si="2"/>
        <v>9.1733834181252606E-4</v>
      </c>
      <c r="E28" s="215">
        <f t="shared" si="3"/>
        <v>1.3712852747757944E-3</v>
      </c>
      <c r="F28" s="52">
        <f t="shared" ref="F28:F29" si="12">(C28-B28)/B28</f>
        <v>0.39349402312365273</v>
      </c>
      <c r="H28" s="19">
        <v>99.197999999999993</v>
      </c>
      <c r="I28" s="140">
        <v>125.506</v>
      </c>
      <c r="J28" s="247">
        <f t="shared" si="5"/>
        <v>6.8556391671667988E-3</v>
      </c>
      <c r="K28" s="215">
        <f t="shared" si="6"/>
        <v>9.4397920486904534E-3</v>
      </c>
      <c r="L28" s="52">
        <f t="shared" si="10"/>
        <v>0.26520695981773834</v>
      </c>
      <c r="N28" s="27">
        <f t="shared" si="0"/>
        <v>19.439153439153436</v>
      </c>
      <c r="O28" s="152">
        <f t="shared" si="1"/>
        <v>17.649557024328505</v>
      </c>
      <c r="P28" s="52">
        <f t="shared" si="11"/>
        <v>-9.2061437779507913E-2</v>
      </c>
    </row>
    <row r="29" spans="1:16" ht="20.100000000000001" customHeight="1" x14ac:dyDescent="0.25">
      <c r="A29" s="8" t="s">
        <v>182</v>
      </c>
      <c r="B29" s="19">
        <v>358.28999999999996</v>
      </c>
      <c r="C29" s="140">
        <v>249.5</v>
      </c>
      <c r="D29" s="247">
        <f t="shared" si="2"/>
        <v>6.4407829607683702E-3</v>
      </c>
      <c r="E29" s="215">
        <f t="shared" si="3"/>
        <v>4.8113581220160413E-3</v>
      </c>
      <c r="F29" s="52">
        <f t="shared" si="12"/>
        <v>-0.30363671885902477</v>
      </c>
      <c r="H29" s="19">
        <v>111.325</v>
      </c>
      <c r="I29" s="140">
        <v>77.314999999999998</v>
      </c>
      <c r="J29" s="247">
        <f t="shared" si="5"/>
        <v>7.6937441307772724E-3</v>
      </c>
      <c r="K29" s="215">
        <f t="shared" si="6"/>
        <v>5.8151604086219173E-3</v>
      </c>
      <c r="L29" s="52">
        <f t="shared" si="10"/>
        <v>-0.30550190882551093</v>
      </c>
      <c r="N29" s="27">
        <f t="shared" si="0"/>
        <v>3.1071199307823276</v>
      </c>
      <c r="O29" s="152">
        <f t="shared" si="1"/>
        <v>3.0987975951903808</v>
      </c>
      <c r="P29" s="52">
        <f t="shared" si="11"/>
        <v>-2.6784725975644574E-3</v>
      </c>
    </row>
    <row r="30" spans="1:16" ht="20.100000000000001" customHeight="1" x14ac:dyDescent="0.25">
      <c r="A30" s="8" t="s">
        <v>197</v>
      </c>
      <c r="B30" s="19">
        <v>348.08</v>
      </c>
      <c r="C30" s="140">
        <v>261.53999999999996</v>
      </c>
      <c r="D30" s="247">
        <f t="shared" si="2"/>
        <v>6.2572433865981589E-3</v>
      </c>
      <c r="E30" s="215">
        <f t="shared" si="3"/>
        <v>5.0435374879041093E-3</v>
      </c>
      <c r="F30" s="52">
        <f t="shared" ref="F30" si="13">(C30-B30)/B30</f>
        <v>-0.24862100666513451</v>
      </c>
      <c r="H30" s="19">
        <v>92.182000000000002</v>
      </c>
      <c r="I30" s="140">
        <v>69.622</v>
      </c>
      <c r="J30" s="247">
        <f t="shared" si="5"/>
        <v>6.3707587825134566E-3</v>
      </c>
      <c r="K30" s="215">
        <f t="shared" si="6"/>
        <v>5.23654010177941E-3</v>
      </c>
      <c r="L30" s="52">
        <f t="shared" ref="L30" si="14">(I30-H30)/H30</f>
        <v>-0.24473324510208069</v>
      </c>
      <c r="N30" s="27">
        <f t="shared" si="0"/>
        <v>2.6482992415536661</v>
      </c>
      <c r="O30" s="152">
        <f t="shared" si="1"/>
        <v>2.662001988223599</v>
      </c>
      <c r="P30" s="52">
        <f t="shared" ref="P30" si="15">(O30-N30)/N30</f>
        <v>5.1741685587969825E-3</v>
      </c>
    </row>
    <row r="31" spans="1:16" ht="20.100000000000001" customHeight="1" x14ac:dyDescent="0.25">
      <c r="A31" s="8" t="s">
        <v>196</v>
      </c>
      <c r="B31" s="19">
        <v>168.79000000000002</v>
      </c>
      <c r="C31" s="140">
        <v>284.46999999999997</v>
      </c>
      <c r="D31" s="247">
        <f t="shared" si="2"/>
        <v>3.0342453206846226E-3</v>
      </c>
      <c r="E31" s="215">
        <f t="shared" si="3"/>
        <v>5.4857196191178481E-3</v>
      </c>
      <c r="F31" s="52">
        <f t="shared" ref="F31:F32" si="16">(C31-B31)/B31</f>
        <v>0.68534865809585843</v>
      </c>
      <c r="H31" s="19">
        <v>30.597999999999999</v>
      </c>
      <c r="I31" s="140">
        <v>64.141000000000005</v>
      </c>
      <c r="J31" s="247">
        <f t="shared" si="5"/>
        <v>2.1146479489200357E-3</v>
      </c>
      <c r="K31" s="215">
        <f t="shared" si="6"/>
        <v>4.8242928767951677E-3</v>
      </c>
      <c r="L31" s="52">
        <f t="shared" ref="L31:L32" si="17">(I31-H31)/H31</f>
        <v>1.0962481207922088</v>
      </c>
      <c r="N31" s="27">
        <f t="shared" si="0"/>
        <v>1.8127851176017535</v>
      </c>
      <c r="O31" s="152">
        <f t="shared" si="1"/>
        <v>2.2547544556543753</v>
      </c>
      <c r="P31" s="52">
        <f t="shared" ref="P31:P32" si="18">(O31-N31)/N31</f>
        <v>0.24380679969247018</v>
      </c>
    </row>
    <row r="32" spans="1:16" ht="20.100000000000001" customHeight="1" thickBot="1" x14ac:dyDescent="0.3">
      <c r="A32" s="8" t="s">
        <v>17</v>
      </c>
      <c r="B32" s="19">
        <f>B33-SUM(B7:B31)</f>
        <v>5196.32</v>
      </c>
      <c r="C32" s="140">
        <f>C33-SUM(C7:C31)</f>
        <v>2043.8199999999997</v>
      </c>
      <c r="D32" s="247">
        <f t="shared" si="2"/>
        <v>9.341139667503949E-2</v>
      </c>
      <c r="E32" s="215">
        <f t="shared" si="3"/>
        <v>3.9413025879514327E-2</v>
      </c>
      <c r="F32" s="52">
        <f t="shared" si="16"/>
        <v>-0.60667934230378429</v>
      </c>
      <c r="H32" s="19">
        <f>H33-SUM(H7:H31)</f>
        <v>1372.880000000001</v>
      </c>
      <c r="I32" s="140">
        <f>I33-SUM(I7:I31)</f>
        <v>568.12099999999919</v>
      </c>
      <c r="J32" s="247">
        <f t="shared" si="5"/>
        <v>9.4880641744994471E-2</v>
      </c>
      <c r="K32" s="215">
        <f t="shared" si="6"/>
        <v>4.2730579402531041E-2</v>
      </c>
      <c r="L32" s="52">
        <f t="shared" si="17"/>
        <v>-0.58618306042771495</v>
      </c>
      <c r="N32" s="27">
        <f t="shared" si="0"/>
        <v>2.6420235859223471</v>
      </c>
      <c r="O32" s="152">
        <f t="shared" si="1"/>
        <v>2.7797017349864435</v>
      </c>
      <c r="P32" s="52">
        <f t="shared" si="18"/>
        <v>5.2110870545477E-2</v>
      </c>
    </row>
    <row r="33" spans="1:16" ht="26.25" customHeight="1" thickBot="1" x14ac:dyDescent="0.3">
      <c r="A33" s="12" t="s">
        <v>18</v>
      </c>
      <c r="B33" s="17">
        <v>55628.33</v>
      </c>
      <c r="C33" s="145">
        <v>51856.460000000006</v>
      </c>
      <c r="D33" s="243">
        <f>SUM(D7:D32)</f>
        <v>1</v>
      </c>
      <c r="E33" s="244">
        <f>SUM(E7:E32)</f>
        <v>0.99999999999999989</v>
      </c>
      <c r="F33" s="57">
        <f t="shared" si="4"/>
        <v>-6.7804839728246288E-2</v>
      </c>
      <c r="G33" s="1"/>
      <c r="H33" s="17">
        <v>14469.547999999997</v>
      </c>
      <c r="I33" s="145">
        <v>13295.419999999998</v>
      </c>
      <c r="J33" s="243">
        <f>SUM(J7:J32)</f>
        <v>1.0000000000000004</v>
      </c>
      <c r="K33" s="244">
        <f>SUM(K7:K32)</f>
        <v>1.0000000000000002</v>
      </c>
      <c r="L33" s="57">
        <f t="shared" si="7"/>
        <v>-8.1144760016000433E-2</v>
      </c>
      <c r="N33" s="29">
        <f t="shared" si="0"/>
        <v>2.6011113402110038</v>
      </c>
      <c r="O33" s="146">
        <f t="shared" si="1"/>
        <v>2.5638888578202206</v>
      </c>
      <c r="P33" s="57">
        <f t="shared" si="8"/>
        <v>-1.4310222640359437E-2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L5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170</v>
      </c>
      <c r="B39" s="39">
        <v>6165.76</v>
      </c>
      <c r="C39" s="147">
        <v>4662.42</v>
      </c>
      <c r="D39" s="247">
        <f t="shared" ref="D39:D61" si="19">B39/$B$62</f>
        <v>0.25186321081313806</v>
      </c>
      <c r="E39" s="246">
        <f t="shared" ref="E39:E61" si="20">C39/$C$62</f>
        <v>0.23921193386606468</v>
      </c>
      <c r="F39" s="52">
        <f>(C39-B39)/B39</f>
        <v>-0.24382071309943951</v>
      </c>
      <c r="H39" s="39">
        <v>1405.8139999999999</v>
      </c>
      <c r="I39" s="147">
        <v>1051.634</v>
      </c>
      <c r="J39" s="247">
        <f t="shared" ref="J39:J61" si="21">H39/$H$62</f>
        <v>0.23772610430860322</v>
      </c>
      <c r="K39" s="246">
        <f t="shared" ref="K39:K61" si="22">I39/$I$62</f>
        <v>0.22840525897182734</v>
      </c>
      <c r="L39" s="52">
        <f>(I39-H39)/H39</f>
        <v>-0.25193944575882721</v>
      </c>
      <c r="N39" s="27">
        <f t="shared" ref="N39:N62" si="23">(H39/B39)*10</f>
        <v>2.2800336049408343</v>
      </c>
      <c r="O39" s="151">
        <f t="shared" ref="O39:O62" si="24">(I39/C39)*10</f>
        <v>2.2555539826956816</v>
      </c>
      <c r="P39" s="61">
        <f t="shared" si="8"/>
        <v>-1.0736518177673038E-2</v>
      </c>
    </row>
    <row r="40" spans="1:16" ht="20.100000000000001" customHeight="1" x14ac:dyDescent="0.25">
      <c r="A40" s="38" t="s">
        <v>169</v>
      </c>
      <c r="B40" s="19">
        <v>4992.3600000000006</v>
      </c>
      <c r="C40" s="140">
        <v>3883.34</v>
      </c>
      <c r="D40" s="247">
        <f t="shared" si="19"/>
        <v>0.20393135949746308</v>
      </c>
      <c r="E40" s="215">
        <f t="shared" si="20"/>
        <v>0.19924015237997511</v>
      </c>
      <c r="F40" s="52">
        <f t="shared" ref="F40:F62" si="25">(C40-B40)/B40</f>
        <v>-0.2221434351689382</v>
      </c>
      <c r="H40" s="19">
        <v>1219.355</v>
      </c>
      <c r="I40" s="140">
        <v>1012.912</v>
      </c>
      <c r="J40" s="247">
        <f t="shared" si="21"/>
        <v>0.20619549522142824</v>
      </c>
      <c r="K40" s="215">
        <f t="shared" si="22"/>
        <v>0.21999519573888976</v>
      </c>
      <c r="L40" s="52">
        <f t="shared" ref="L40:L62" si="26">(I40-H40)/H40</f>
        <v>-0.16930508342525349</v>
      </c>
      <c r="N40" s="27">
        <f t="shared" si="23"/>
        <v>2.4424420514546226</v>
      </c>
      <c r="O40" s="152">
        <f t="shared" si="24"/>
        <v>2.6083526036865172</v>
      </c>
      <c r="P40" s="52">
        <f t="shared" si="8"/>
        <v>6.7928142709909878E-2</v>
      </c>
    </row>
    <row r="41" spans="1:16" ht="20.100000000000001" customHeight="1" x14ac:dyDescent="0.25">
      <c r="A41" s="38" t="s">
        <v>165</v>
      </c>
      <c r="B41" s="19">
        <v>1197.79</v>
      </c>
      <c r="C41" s="140">
        <v>1865.75</v>
      </c>
      <c r="D41" s="247">
        <f t="shared" si="19"/>
        <v>4.8928150832966026E-2</v>
      </c>
      <c r="E41" s="215">
        <f t="shared" si="20"/>
        <v>9.5724895142567629E-2</v>
      </c>
      <c r="F41" s="52">
        <f t="shared" si="25"/>
        <v>0.55766035782566226</v>
      </c>
      <c r="H41" s="19">
        <v>310.20299999999997</v>
      </c>
      <c r="I41" s="140">
        <v>551.41699999999992</v>
      </c>
      <c r="J41" s="247">
        <f t="shared" si="21"/>
        <v>5.245597976321309E-2</v>
      </c>
      <c r="K41" s="215">
        <f t="shared" si="22"/>
        <v>0.11976271467684395</v>
      </c>
      <c r="L41" s="52">
        <f t="shared" si="26"/>
        <v>0.77760047452797032</v>
      </c>
      <c r="N41" s="27">
        <f t="shared" si="23"/>
        <v>2.5897945382746554</v>
      </c>
      <c r="O41" s="152">
        <f t="shared" si="24"/>
        <v>2.9554709902184104</v>
      </c>
      <c r="P41" s="52">
        <f t="shared" si="8"/>
        <v>0.14119902043942525</v>
      </c>
    </row>
    <row r="42" spans="1:16" ht="20.100000000000001" customHeight="1" x14ac:dyDescent="0.25">
      <c r="A42" s="38" t="s">
        <v>163</v>
      </c>
      <c r="B42" s="19">
        <v>3400.38</v>
      </c>
      <c r="C42" s="140">
        <v>2515.33</v>
      </c>
      <c r="D42" s="247">
        <f t="shared" si="19"/>
        <v>0.13890106406749181</v>
      </c>
      <c r="E42" s="215">
        <f t="shared" si="20"/>
        <v>0.12905249926247064</v>
      </c>
      <c r="F42" s="52">
        <f t="shared" si="25"/>
        <v>-0.26027973344155658</v>
      </c>
      <c r="H42" s="19">
        <v>901.16</v>
      </c>
      <c r="I42" s="140">
        <v>534.61899999999991</v>
      </c>
      <c r="J42" s="247">
        <f t="shared" si="21"/>
        <v>0.15238805144830034</v>
      </c>
      <c r="K42" s="215">
        <f t="shared" si="22"/>
        <v>0.11611434315195149</v>
      </c>
      <c r="L42" s="52">
        <f t="shared" si="26"/>
        <v>-0.40674353056061086</v>
      </c>
      <c r="N42" s="27">
        <f t="shared" si="23"/>
        <v>2.6501743922738048</v>
      </c>
      <c r="O42" s="152">
        <f t="shared" si="24"/>
        <v>2.1254427848433406</v>
      </c>
      <c r="P42" s="52">
        <f t="shared" si="8"/>
        <v>-0.19799889734058346</v>
      </c>
    </row>
    <row r="43" spans="1:16" ht="20.100000000000001" customHeight="1" x14ac:dyDescent="0.25">
      <c r="A43" s="38" t="s">
        <v>159</v>
      </c>
      <c r="B43" s="19">
        <v>1939.1399999999999</v>
      </c>
      <c r="C43" s="140">
        <v>1867.46</v>
      </c>
      <c r="D43" s="247">
        <f t="shared" si="19"/>
        <v>7.921132619761205E-2</v>
      </c>
      <c r="E43" s="215">
        <f t="shared" si="20"/>
        <v>9.5812629067634644E-2</v>
      </c>
      <c r="F43" s="52">
        <f t="shared" si="25"/>
        <v>-3.6964840083748382E-2</v>
      </c>
      <c r="H43" s="19">
        <v>355.25800000000004</v>
      </c>
      <c r="I43" s="140">
        <v>376.21300000000002</v>
      </c>
      <c r="J43" s="247">
        <f t="shared" si="21"/>
        <v>6.0074875029318089E-2</v>
      </c>
      <c r="K43" s="215">
        <f t="shared" si="22"/>
        <v>8.1710012888103742E-2</v>
      </c>
      <c r="L43" s="52">
        <f t="shared" si="26"/>
        <v>5.898530082362672E-2</v>
      </c>
      <c r="N43" s="27">
        <f t="shared" si="23"/>
        <v>1.8320389450993744</v>
      </c>
      <c r="O43" s="152">
        <f t="shared" si="24"/>
        <v>2.0145705932121709</v>
      </c>
      <c r="P43" s="52">
        <f t="shared" ref="P43:P50" si="27">(O43-N43)/N43</f>
        <v>9.9633061077146243E-2</v>
      </c>
    </row>
    <row r="44" spans="1:16" ht="20.100000000000001" customHeight="1" x14ac:dyDescent="0.25">
      <c r="A44" s="38" t="s">
        <v>179</v>
      </c>
      <c r="B44" s="19">
        <v>2839.68</v>
      </c>
      <c r="C44" s="140">
        <v>1773.46</v>
      </c>
      <c r="D44" s="247">
        <f t="shared" si="19"/>
        <v>0.11599720431574563</v>
      </c>
      <c r="E44" s="215">
        <f t="shared" si="20"/>
        <v>9.0989828508395015E-2</v>
      </c>
      <c r="F44" s="52">
        <f t="shared" ref="F44:F55" si="28">(C44-B44)/B44</f>
        <v>-0.37547188415596117</v>
      </c>
      <c r="H44" s="19">
        <v>658.19400000000007</v>
      </c>
      <c r="I44" s="140">
        <v>340.149</v>
      </c>
      <c r="J44" s="247">
        <f t="shared" si="21"/>
        <v>0.11130198980753984</v>
      </c>
      <c r="K44" s="215">
        <f t="shared" si="22"/>
        <v>7.3877242875380694E-2</v>
      </c>
      <c r="L44" s="52">
        <f t="shared" ref="L44:L55" si="29">(I44-H44)/H44</f>
        <v>-0.48320859807290867</v>
      </c>
      <c r="N44" s="27">
        <f t="shared" si="23"/>
        <v>2.3178456727518597</v>
      </c>
      <c r="O44" s="152">
        <f t="shared" si="24"/>
        <v>1.9179964588995524</v>
      </c>
      <c r="P44" s="52">
        <f t="shared" si="27"/>
        <v>-0.17250898908104903</v>
      </c>
    </row>
    <row r="45" spans="1:16" ht="20.100000000000001" customHeight="1" x14ac:dyDescent="0.25">
      <c r="A45" s="38" t="s">
        <v>172</v>
      </c>
      <c r="B45" s="19">
        <v>493.12</v>
      </c>
      <c r="C45" s="140">
        <v>1122.9000000000001</v>
      </c>
      <c r="D45" s="247">
        <f t="shared" si="19"/>
        <v>2.0143305369682674E-2</v>
      </c>
      <c r="E45" s="215">
        <f t="shared" si="20"/>
        <v>5.7611944127342461E-2</v>
      </c>
      <c r="F45" s="52">
        <f t="shared" si="28"/>
        <v>1.2771333549643091</v>
      </c>
      <c r="H45" s="19">
        <v>144.26400000000001</v>
      </c>
      <c r="I45" s="140">
        <v>224.00700000000001</v>
      </c>
      <c r="J45" s="247">
        <f t="shared" si="21"/>
        <v>2.4395345836630122E-2</v>
      </c>
      <c r="K45" s="215">
        <f t="shared" si="22"/>
        <v>4.8652265756434394E-2</v>
      </c>
      <c r="L45" s="52">
        <f t="shared" si="29"/>
        <v>0.55275744468474453</v>
      </c>
      <c r="N45" s="27">
        <f t="shared" si="23"/>
        <v>2.9255353666450357</v>
      </c>
      <c r="O45" s="152">
        <f t="shared" si="24"/>
        <v>1.9948971413304832</v>
      </c>
      <c r="P45" s="52">
        <f t="shared" si="27"/>
        <v>-0.31810869078017528</v>
      </c>
    </row>
    <row r="46" spans="1:16" ht="20.100000000000001" customHeight="1" x14ac:dyDescent="0.25">
      <c r="A46" s="38" t="s">
        <v>176</v>
      </c>
      <c r="B46" s="19">
        <v>574.88</v>
      </c>
      <c r="C46" s="140">
        <v>609.75</v>
      </c>
      <c r="D46" s="247">
        <f t="shared" si="19"/>
        <v>2.3483094157452901E-2</v>
      </c>
      <c r="E46" s="215">
        <f t="shared" si="20"/>
        <v>3.1284070648897551E-2</v>
      </c>
      <c r="F46" s="52">
        <f t="shared" si="28"/>
        <v>6.0656136932925139E-2</v>
      </c>
      <c r="H46" s="19">
        <v>163.44800000000001</v>
      </c>
      <c r="I46" s="140">
        <v>195.303</v>
      </c>
      <c r="J46" s="247">
        <f t="shared" si="21"/>
        <v>2.7639400587156325E-2</v>
      </c>
      <c r="K46" s="215">
        <f t="shared" si="22"/>
        <v>4.2418020236103811E-2</v>
      </c>
      <c r="L46" s="52">
        <f t="shared" si="29"/>
        <v>0.19489378885027647</v>
      </c>
      <c r="N46" s="27">
        <f t="shared" si="23"/>
        <v>2.8431672696910661</v>
      </c>
      <c r="O46" s="152">
        <f t="shared" si="24"/>
        <v>3.2030012300123003</v>
      </c>
      <c r="P46" s="52">
        <f t="shared" si="27"/>
        <v>0.12656095339769902</v>
      </c>
    </row>
    <row r="47" spans="1:16" ht="20.100000000000001" customHeight="1" x14ac:dyDescent="0.25">
      <c r="A47" s="38" t="s">
        <v>166</v>
      </c>
      <c r="B47" s="19">
        <v>603.47</v>
      </c>
      <c r="C47" s="140">
        <v>453.22999999999996</v>
      </c>
      <c r="D47" s="247">
        <f t="shared" si="19"/>
        <v>2.4650958167266392E-2</v>
      </c>
      <c r="E47" s="215">
        <f t="shared" si="20"/>
        <v>2.3253594653874273E-2</v>
      </c>
      <c r="F47" s="52">
        <f t="shared" si="28"/>
        <v>-0.24896018029065251</v>
      </c>
      <c r="H47" s="19">
        <v>166.04500000000002</v>
      </c>
      <c r="I47" s="140">
        <v>135.75399999999999</v>
      </c>
      <c r="J47" s="247">
        <f t="shared" si="21"/>
        <v>2.80785587495373E-2</v>
      </c>
      <c r="K47" s="215">
        <f t="shared" si="22"/>
        <v>2.9484523633185544E-2</v>
      </c>
      <c r="L47" s="52">
        <f t="shared" si="29"/>
        <v>-0.18242645066096552</v>
      </c>
      <c r="N47" s="27">
        <f t="shared" si="23"/>
        <v>2.7515038030059493</v>
      </c>
      <c r="O47" s="152">
        <f t="shared" si="24"/>
        <v>2.9952562716501556</v>
      </c>
      <c r="P47" s="52">
        <f t="shared" si="27"/>
        <v>8.8588817641434045E-2</v>
      </c>
    </row>
    <row r="48" spans="1:16" ht="20.100000000000001" customHeight="1" x14ac:dyDescent="0.25">
      <c r="A48" s="38" t="s">
        <v>177</v>
      </c>
      <c r="B48" s="19">
        <v>781.54</v>
      </c>
      <c r="C48" s="140">
        <v>177.23</v>
      </c>
      <c r="D48" s="247">
        <f t="shared" si="19"/>
        <v>3.1924884163331023E-2</v>
      </c>
      <c r="E48" s="215">
        <f t="shared" si="20"/>
        <v>9.0930313097238435E-3</v>
      </c>
      <c r="F48" s="52">
        <f t="shared" si="28"/>
        <v>-0.7732297771067379</v>
      </c>
      <c r="H48" s="19">
        <v>193.06</v>
      </c>
      <c r="I48" s="140">
        <v>49.558999999999997</v>
      </c>
      <c r="J48" s="247">
        <f t="shared" si="21"/>
        <v>3.2646852071340125E-2</v>
      </c>
      <c r="K48" s="215">
        <f t="shared" si="22"/>
        <v>1.076376023348883E-2</v>
      </c>
      <c r="L48" s="52">
        <f t="shared" si="29"/>
        <v>-0.74329742049103908</v>
      </c>
      <c r="N48" s="27">
        <f t="shared" si="23"/>
        <v>2.4702510428129081</v>
      </c>
      <c r="O48" s="152">
        <f t="shared" si="24"/>
        <v>2.7963098798171866</v>
      </c>
      <c r="P48" s="52">
        <f t="shared" si="27"/>
        <v>0.1319942108527524</v>
      </c>
    </row>
    <row r="49" spans="1:16" ht="20.100000000000001" customHeight="1" x14ac:dyDescent="0.25">
      <c r="A49" s="38" t="s">
        <v>174</v>
      </c>
      <c r="B49" s="19">
        <v>0.60000000000000009</v>
      </c>
      <c r="C49" s="140">
        <v>172.95</v>
      </c>
      <c r="D49" s="247">
        <f t="shared" si="19"/>
        <v>2.4509213217491899E-5</v>
      </c>
      <c r="E49" s="215">
        <f t="shared" si="20"/>
        <v>8.8734399651116541E-3</v>
      </c>
      <c r="F49" s="52">
        <f t="shared" si="28"/>
        <v>287.24999999999994</v>
      </c>
      <c r="H49" s="19">
        <v>0.55700000000000005</v>
      </c>
      <c r="I49" s="140">
        <v>32.134999999999998</v>
      </c>
      <c r="J49" s="247">
        <f t="shared" si="21"/>
        <v>9.418987156187946E-5</v>
      </c>
      <c r="K49" s="215">
        <f t="shared" si="22"/>
        <v>6.9794272504119029E-3</v>
      </c>
      <c r="L49" s="52">
        <f t="shared" si="29"/>
        <v>56.692998204667859</v>
      </c>
      <c r="N49" s="27">
        <f t="shared" ref="N49" si="30">(H49/B49)*10</f>
        <v>9.2833333333333314</v>
      </c>
      <c r="O49" s="152">
        <f t="shared" ref="O49" si="31">(I49/C49)*10</f>
        <v>1.8580514599595257</v>
      </c>
      <c r="P49" s="52">
        <f t="shared" ref="P49" si="32">(O49-N49)/N49</f>
        <v>-0.79985083016593972</v>
      </c>
    </row>
    <row r="50" spans="1:16" ht="20.100000000000001" customHeight="1" x14ac:dyDescent="0.25">
      <c r="A50" s="38" t="s">
        <v>188</v>
      </c>
      <c r="B50" s="19">
        <v>145.67000000000002</v>
      </c>
      <c r="C50" s="140">
        <v>103.46999999999998</v>
      </c>
      <c r="D50" s="247">
        <f t="shared" si="19"/>
        <v>5.9504284823200743E-3</v>
      </c>
      <c r="E50" s="215">
        <f t="shared" si="20"/>
        <v>5.3086720623885678E-3</v>
      </c>
      <c r="F50" s="52">
        <f t="shared" si="28"/>
        <v>-0.28969588796595064</v>
      </c>
      <c r="H50" s="19">
        <v>25.376000000000001</v>
      </c>
      <c r="I50" s="140">
        <v>26.623999999999999</v>
      </c>
      <c r="J50" s="247">
        <f t="shared" si="21"/>
        <v>4.2911349744241527E-3</v>
      </c>
      <c r="K50" s="215">
        <f t="shared" si="22"/>
        <v>5.7824885985674973E-3</v>
      </c>
      <c r="L50" s="52">
        <f t="shared" si="29"/>
        <v>4.9180327868852361E-2</v>
      </c>
      <c r="N50" s="27">
        <f t="shared" si="23"/>
        <v>1.7420196334179994</v>
      </c>
      <c r="O50" s="152">
        <f t="shared" si="24"/>
        <v>2.5731129796076155</v>
      </c>
      <c r="P50" s="52">
        <f t="shared" si="27"/>
        <v>0.47708609607283026</v>
      </c>
    </row>
    <row r="51" spans="1:16" ht="20.100000000000001" customHeight="1" x14ac:dyDescent="0.25">
      <c r="A51" s="38" t="s">
        <v>186</v>
      </c>
      <c r="B51" s="19">
        <v>161.91999999999999</v>
      </c>
      <c r="C51" s="140">
        <v>62.97</v>
      </c>
      <c r="D51" s="247">
        <f t="shared" si="19"/>
        <v>6.6142196736271456E-3</v>
      </c>
      <c r="E51" s="215">
        <f t="shared" si="20"/>
        <v>3.2307633108012773E-3</v>
      </c>
      <c r="F51" s="52">
        <f t="shared" si="28"/>
        <v>-0.61110424901185767</v>
      </c>
      <c r="H51" s="19">
        <v>43.26</v>
      </c>
      <c r="I51" s="140">
        <v>15.292000000000002</v>
      </c>
      <c r="J51" s="247">
        <f t="shared" si="21"/>
        <v>7.3153569906048562E-3</v>
      </c>
      <c r="K51" s="215">
        <f t="shared" si="22"/>
        <v>3.3212821382697633E-3</v>
      </c>
      <c r="L51" s="52">
        <f t="shared" si="29"/>
        <v>-0.64650947757743871</v>
      </c>
      <c r="N51" s="27">
        <f t="shared" ref="N51" si="33">(H51/B51)*10</f>
        <v>2.6716897233201582</v>
      </c>
      <c r="O51" s="152">
        <f t="shared" ref="O51" si="34">(I51/C51)*10</f>
        <v>2.4284579958710499</v>
      </c>
      <c r="P51" s="52">
        <f t="shared" ref="P51" si="35">(O51-N51)/N51</f>
        <v>-9.1040409867220548E-2</v>
      </c>
    </row>
    <row r="52" spans="1:16" ht="20.100000000000001" customHeight="1" x14ac:dyDescent="0.25">
      <c r="A52" s="38" t="s">
        <v>185</v>
      </c>
      <c r="B52" s="19">
        <v>26.01</v>
      </c>
      <c r="C52" s="140">
        <v>65.929999999999993</v>
      </c>
      <c r="D52" s="247">
        <f t="shared" si="19"/>
        <v>1.0624743929782737E-3</v>
      </c>
      <c r="E52" s="215">
        <f t="shared" si="20"/>
        <v>3.3826302220283976E-3</v>
      </c>
      <c r="F52" s="52">
        <f t="shared" si="28"/>
        <v>1.5347943098808146</v>
      </c>
      <c r="H52" s="19">
        <v>5.4600000000000009</v>
      </c>
      <c r="I52" s="140">
        <v>14.388</v>
      </c>
      <c r="J52" s="247">
        <f t="shared" si="21"/>
        <v>9.2329748425109854E-4</v>
      </c>
      <c r="K52" s="215">
        <f t="shared" si="22"/>
        <v>3.1249416299650372E-3</v>
      </c>
      <c r="L52" s="52">
        <f t="shared" si="29"/>
        <v>1.6351648351648347</v>
      </c>
      <c r="N52" s="27">
        <f t="shared" ref="N52:N53" si="36">(H52/B52)*10</f>
        <v>2.0991926182237601</v>
      </c>
      <c r="O52" s="152">
        <f t="shared" ref="O52:O53" si="37">(I52/C52)*10</f>
        <v>2.1823145760655245</v>
      </c>
      <c r="P52" s="52">
        <f t="shared" ref="P52:P53" si="38">(O52-N52)/N52</f>
        <v>3.9597108488356972E-2</v>
      </c>
    </row>
    <row r="53" spans="1:16" ht="20.100000000000001" customHeight="1" x14ac:dyDescent="0.25">
      <c r="A53" s="38" t="s">
        <v>190</v>
      </c>
      <c r="B53" s="19">
        <v>0.1</v>
      </c>
      <c r="C53" s="140">
        <v>45.1</v>
      </c>
      <c r="D53" s="247">
        <f t="shared" si="19"/>
        <v>4.0848688695819829E-6</v>
      </c>
      <c r="E53" s="215">
        <f t="shared" si="20"/>
        <v>2.3139181406564655E-3</v>
      </c>
      <c r="F53" s="52">
        <f t="shared" si="28"/>
        <v>450</v>
      </c>
      <c r="H53" s="19">
        <v>0.13600000000000001</v>
      </c>
      <c r="I53" s="140">
        <v>11.414999999999999</v>
      </c>
      <c r="J53" s="247">
        <f t="shared" si="21"/>
        <v>2.2997886054606117E-5</v>
      </c>
      <c r="K53" s="215">
        <f t="shared" si="22"/>
        <v>2.4792332990027032E-3</v>
      </c>
      <c r="L53" s="52">
        <f t="shared" si="29"/>
        <v>82.933823529411754</v>
      </c>
      <c r="N53" s="27">
        <f t="shared" si="36"/>
        <v>13.600000000000001</v>
      </c>
      <c r="O53" s="152">
        <f t="shared" si="37"/>
        <v>2.5310421286031035</v>
      </c>
      <c r="P53" s="52">
        <f t="shared" si="38"/>
        <v>-0.81389396113212464</v>
      </c>
    </row>
    <row r="54" spans="1:16" ht="20.100000000000001" customHeight="1" x14ac:dyDescent="0.25">
      <c r="A54" s="38" t="s">
        <v>175</v>
      </c>
      <c r="B54" s="19">
        <v>586.65</v>
      </c>
      <c r="C54" s="140">
        <v>41.09</v>
      </c>
      <c r="D54" s="247">
        <f t="shared" si="19"/>
        <v>2.3963883223402701E-2</v>
      </c>
      <c r="E54" s="215">
        <f t="shared" si="20"/>
        <v>2.1081795210548594E-3</v>
      </c>
      <c r="F54" s="52">
        <f t="shared" si="28"/>
        <v>-0.92995823744992745</v>
      </c>
      <c r="H54" s="19">
        <v>168.90699999999998</v>
      </c>
      <c r="I54" s="140">
        <v>11.11</v>
      </c>
      <c r="J54" s="247">
        <f t="shared" si="21"/>
        <v>2.8562528969304078E-2</v>
      </c>
      <c r="K54" s="215">
        <f t="shared" si="22"/>
        <v>2.4129900965326355E-3</v>
      </c>
      <c r="L54" s="52">
        <f t="shared" si="29"/>
        <v>-0.93422415885664889</v>
      </c>
      <c r="N54" s="27">
        <f t="shared" ref="N54" si="39">(H54/B54)*10</f>
        <v>2.8791783857495949</v>
      </c>
      <c r="O54" s="152">
        <f t="shared" ref="O54" si="40">(I54/C54)*10</f>
        <v>2.703820880992942</v>
      </c>
      <c r="P54" s="52">
        <f t="shared" ref="P54" si="41">(O54-N54)/N54</f>
        <v>-6.0905397742835071E-2</v>
      </c>
    </row>
    <row r="55" spans="1:16" ht="20.100000000000001" customHeight="1" x14ac:dyDescent="0.25">
      <c r="A55" s="38" t="s">
        <v>148</v>
      </c>
      <c r="B55" s="19">
        <v>9.0699999999999985</v>
      </c>
      <c r="C55" s="140">
        <v>31.42</v>
      </c>
      <c r="D55" s="247">
        <f t="shared" si="19"/>
        <v>3.7049760647108577E-4</v>
      </c>
      <c r="E55" s="215">
        <f t="shared" si="20"/>
        <v>1.6120467401203136E-3</v>
      </c>
      <c r="F55" s="52">
        <f t="shared" si="28"/>
        <v>2.4641675854465275</v>
      </c>
      <c r="H55" s="19">
        <v>1.538</v>
      </c>
      <c r="I55" s="140">
        <v>8.9559999999999995</v>
      </c>
      <c r="J55" s="247">
        <f t="shared" si="21"/>
        <v>2.6007903494106033E-4</v>
      </c>
      <c r="K55" s="215">
        <f t="shared" si="22"/>
        <v>1.945161053514517E-3</v>
      </c>
      <c r="L55" s="52">
        <f t="shared" si="29"/>
        <v>4.8231469440832244</v>
      </c>
      <c r="N55" s="27">
        <f t="shared" ref="N55" si="42">(H55/B55)*10</f>
        <v>1.6957001102535836</v>
      </c>
      <c r="O55" s="152">
        <f t="shared" ref="O55" si="43">(I55/C55)*10</f>
        <v>2.850413749204328</v>
      </c>
      <c r="P55" s="52">
        <f t="shared" ref="P55" si="44">(O55-N55)/N55</f>
        <v>0.68096571555807861</v>
      </c>
    </row>
    <row r="56" spans="1:16" ht="20.100000000000001" customHeight="1" x14ac:dyDescent="0.25">
      <c r="A56" s="38" t="s">
        <v>191</v>
      </c>
      <c r="B56" s="19">
        <v>36.340000000000003</v>
      </c>
      <c r="C56" s="140">
        <v>16.97</v>
      </c>
      <c r="D56" s="247">
        <f t="shared" si="19"/>
        <v>1.4844413472060926E-3</v>
      </c>
      <c r="E56" s="215">
        <f t="shared" si="20"/>
        <v>8.7066942010953908E-4</v>
      </c>
      <c r="F56" s="52">
        <f t="shared" ref="F56:F58" si="45">(C56-B56)/B56</f>
        <v>-0.53302146395156857</v>
      </c>
      <c r="H56" s="19">
        <v>8.6499999999999986</v>
      </c>
      <c r="I56" s="140">
        <v>7.2450000000000001</v>
      </c>
      <c r="J56" s="247">
        <f t="shared" si="21"/>
        <v>1.4627331939142858E-3</v>
      </c>
      <c r="K56" s="215">
        <f t="shared" si="22"/>
        <v>1.5735475471988251E-3</v>
      </c>
      <c r="L56" s="52">
        <f t="shared" ref="L56:L58" si="46">(I56-H56)/H56</f>
        <v>-0.16242774566473975</v>
      </c>
      <c r="N56" s="27">
        <f t="shared" si="23"/>
        <v>2.3802971931755632</v>
      </c>
      <c r="O56" s="152">
        <f t="shared" si="24"/>
        <v>4.2692987625220979</v>
      </c>
      <c r="P56" s="52">
        <f t="shared" ref="P56" si="47">(O56-N56)/N56</f>
        <v>0.79359904080986243</v>
      </c>
    </row>
    <row r="57" spans="1:16" ht="20.100000000000001" customHeight="1" x14ac:dyDescent="0.25">
      <c r="A57" s="38" t="s">
        <v>192</v>
      </c>
      <c r="B57" s="19">
        <v>4.8099999999999996</v>
      </c>
      <c r="C57" s="140">
        <v>12.72</v>
      </c>
      <c r="D57" s="247">
        <f t="shared" si="19"/>
        <v>1.9648219262689335E-4</v>
      </c>
      <c r="E57" s="215">
        <f t="shared" si="20"/>
        <v>6.5261726716519381E-4</v>
      </c>
      <c r="F57" s="52">
        <f t="shared" si="45"/>
        <v>1.6444906444906449</v>
      </c>
      <c r="H57" s="19">
        <v>2.1509999999999998</v>
      </c>
      <c r="I57" s="140">
        <v>2.2309999999999999</v>
      </c>
      <c r="J57" s="247">
        <f t="shared" si="21"/>
        <v>3.637386242901305E-4</v>
      </c>
      <c r="K57" s="215">
        <f t="shared" si="22"/>
        <v>4.8455273675646353E-4</v>
      </c>
      <c r="L57" s="52">
        <f t="shared" si="46"/>
        <v>3.7192003719200409E-2</v>
      </c>
      <c r="N57" s="27">
        <f t="shared" ref="N57" si="48">(H57/B57)*10</f>
        <v>4.4719334719334718</v>
      </c>
      <c r="O57" s="152">
        <f t="shared" ref="O57:O59" si="49">(I57/C57)*10</f>
        <v>1.7539308176100628</v>
      </c>
      <c r="P57" s="52">
        <f t="shared" ref="P57" si="50">(O57-N57)/N57</f>
        <v>-0.60779138853071124</v>
      </c>
    </row>
    <row r="58" spans="1:16" ht="20.100000000000001" customHeight="1" x14ac:dyDescent="0.25">
      <c r="A58" s="38" t="s">
        <v>184</v>
      </c>
      <c r="B58" s="19">
        <v>2.14</v>
      </c>
      <c r="C58" s="140">
        <v>2.4699999999999998</v>
      </c>
      <c r="D58" s="247">
        <f t="shared" si="19"/>
        <v>8.7416193809054435E-5</v>
      </c>
      <c r="E58" s="215">
        <f t="shared" si="20"/>
        <v>1.2672678065236073E-4</v>
      </c>
      <c r="F58" s="52">
        <f t="shared" si="45"/>
        <v>0.15420560747663534</v>
      </c>
      <c r="H58" s="19">
        <v>0.95300000000000007</v>
      </c>
      <c r="I58" s="140">
        <v>1.1720000000000002</v>
      </c>
      <c r="J58" s="247">
        <f t="shared" si="21"/>
        <v>1.611543044855855E-4</v>
      </c>
      <c r="K58" s="215">
        <f t="shared" si="22"/>
        <v>2.545476501472772E-4</v>
      </c>
      <c r="L58" s="52">
        <f t="shared" si="46"/>
        <v>0.22980062959076608</v>
      </c>
      <c r="N58" s="27">
        <f t="shared" ref="N58" si="51">(H58/B58)*10</f>
        <v>4.4532710280373831</v>
      </c>
      <c r="O58" s="152">
        <f t="shared" ref="O58" si="52">(I58/C58)*10</f>
        <v>4.7449392712550615</v>
      </c>
      <c r="P58" s="52">
        <f t="shared" ref="P58" si="53">(O58-N58)/N58</f>
        <v>6.5495282317505982E-2</v>
      </c>
    </row>
    <row r="59" spans="1:16" ht="20.100000000000001" customHeight="1" x14ac:dyDescent="0.25">
      <c r="A59" s="38" t="s">
        <v>213</v>
      </c>
      <c r="B59" s="19"/>
      <c r="C59" s="140">
        <v>2.27</v>
      </c>
      <c r="D59" s="247">
        <f t="shared" si="19"/>
        <v>0</v>
      </c>
      <c r="E59" s="215">
        <f t="shared" si="20"/>
        <v>1.1646550286674448E-4</v>
      </c>
      <c r="F59" s="52"/>
      <c r="H59" s="19"/>
      <c r="I59" s="140">
        <v>0.90600000000000003</v>
      </c>
      <c r="J59" s="247">
        <f t="shared" si="21"/>
        <v>0</v>
      </c>
      <c r="K59" s="215">
        <f t="shared" si="22"/>
        <v>1.9677488996026714E-4</v>
      </c>
      <c r="L59" s="52"/>
      <c r="N59" s="27"/>
      <c r="O59" s="152">
        <f t="shared" si="49"/>
        <v>3.9911894273127753</v>
      </c>
      <c r="P59" s="52"/>
    </row>
    <row r="60" spans="1:16" ht="20.100000000000001" customHeight="1" x14ac:dyDescent="0.25">
      <c r="A60" s="38" t="s">
        <v>189</v>
      </c>
      <c r="B60" s="19">
        <v>1</v>
      </c>
      <c r="C60" s="140">
        <v>1.64</v>
      </c>
      <c r="D60" s="247">
        <f t="shared" si="19"/>
        <v>4.0848688695819827E-5</v>
      </c>
      <c r="E60" s="215">
        <f t="shared" si="20"/>
        <v>8.4142477842053274E-5</v>
      </c>
      <c r="F60" s="52">
        <f t="shared" ref="F60:F61" si="54">(C60-B60)/B60</f>
        <v>0.6399999999999999</v>
      </c>
      <c r="H60" s="19">
        <v>0.34600000000000003</v>
      </c>
      <c r="I60" s="140">
        <v>0.67900000000000005</v>
      </c>
      <c r="J60" s="247">
        <f t="shared" si="21"/>
        <v>5.8509327756571448E-5</v>
      </c>
      <c r="K60" s="215">
        <f t="shared" si="22"/>
        <v>1.4747257205631502E-4</v>
      </c>
      <c r="L60" s="52">
        <f t="shared" ref="L60:L61" si="55">(I60-H60)/H60</f>
        <v>0.96242774566473988</v>
      </c>
      <c r="N60" s="27">
        <f t="shared" ref="N60:N61" si="56">(H60/B60)*10</f>
        <v>3.4600000000000004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518.16000000000713</v>
      </c>
      <c r="C61" s="140">
        <f>C62-SUM(C39:C60)</f>
        <v>0.87999999999738066</v>
      </c>
      <c r="D61" s="247">
        <f t="shared" si="19"/>
        <v>2.1166156534626293E-2</v>
      </c>
      <c r="E61" s="215">
        <f t="shared" si="20"/>
        <v>4.5149622256577128E-5</v>
      </c>
      <c r="F61" s="52">
        <f t="shared" si="54"/>
        <v>-0.99830168287788068</v>
      </c>
      <c r="H61" s="19">
        <f>H62-SUM(H39:H60)</f>
        <v>139.45199999999841</v>
      </c>
      <c r="I61" s="140">
        <f>I62-SUM(I39:I60)</f>
        <v>0.52599999999893043</v>
      </c>
      <c r="J61" s="247">
        <f t="shared" si="21"/>
        <v>2.3581626515344817E-2</v>
      </c>
      <c r="K61" s="215">
        <f t="shared" si="22"/>
        <v>1.1424237540716341E-4</v>
      </c>
      <c r="L61" s="52">
        <f t="shared" si="55"/>
        <v>-0.99622809282047631</v>
      </c>
      <c r="N61" s="27">
        <f t="shared" si="56"/>
        <v>2.6912922649374034</v>
      </c>
      <c r="O61" s="152">
        <f t="shared" ref="O61" si="58">(I61/C61)*10</f>
        <v>5.9772727272783648</v>
      </c>
      <c r="P61" s="52">
        <f t="shared" si="57"/>
        <v>1.2209675274407219</v>
      </c>
    </row>
    <row r="62" spans="1:16" ht="26.25" customHeight="1" thickBot="1" x14ac:dyDescent="0.3">
      <c r="A62" s="12" t="s">
        <v>18</v>
      </c>
      <c r="B62" s="17">
        <v>24480.590000000004</v>
      </c>
      <c r="C62" s="145">
        <v>19490.75</v>
      </c>
      <c r="D62" s="253">
        <f>SUM(D39:D61)</f>
        <v>1.0000000000000002</v>
      </c>
      <c r="E62" s="254">
        <f>SUM(E39:E61)</f>
        <v>1</v>
      </c>
      <c r="F62" s="57">
        <f t="shared" si="25"/>
        <v>-0.20382842080194974</v>
      </c>
      <c r="G62" s="1"/>
      <c r="H62" s="17">
        <v>5913.5869999999995</v>
      </c>
      <c r="I62" s="145">
        <v>4604.2459999999992</v>
      </c>
      <c r="J62" s="253">
        <f>SUM(J39:J61)</f>
        <v>0.99999999999999989</v>
      </c>
      <c r="K62" s="254">
        <f>SUM(K39:K61)</f>
        <v>0.99999999999999989</v>
      </c>
      <c r="L62" s="57">
        <f t="shared" si="26"/>
        <v>-0.22141231709282377</v>
      </c>
      <c r="M62" s="1"/>
      <c r="N62" s="29">
        <f t="shared" si="23"/>
        <v>2.4156227443864706</v>
      </c>
      <c r="O62" s="146">
        <f t="shared" si="24"/>
        <v>2.3622723599656243</v>
      </c>
      <c r="P62" s="57">
        <f t="shared" si="8"/>
        <v>-2.2085561391911972E-2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L37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161</v>
      </c>
      <c r="B68" s="39">
        <v>6227.02</v>
      </c>
      <c r="C68" s="147">
        <v>8207.81</v>
      </c>
      <c r="D68" s="247">
        <f>B68/$B$96</f>
        <v>0.19991883841331665</v>
      </c>
      <c r="E68" s="246">
        <f>C68/$C$96</f>
        <v>0.25359585808560969</v>
      </c>
      <c r="F68" s="61">
        <f t="shared" ref="F68:F76" si="59">(C68-B68)/B68</f>
        <v>0.31809597528191635</v>
      </c>
      <c r="H68" s="19">
        <v>1608.6579999999999</v>
      </c>
      <c r="I68" s="147">
        <v>1996.4679999999998</v>
      </c>
      <c r="J68" s="261">
        <f>H68/$H$96</f>
        <v>0.18801605103155566</v>
      </c>
      <c r="K68" s="246">
        <f>I68/$I$96</f>
        <v>0.22971211944439276</v>
      </c>
      <c r="L68" s="61">
        <f t="shared" ref="L68:L76" si="60">(I68-H68)/H68</f>
        <v>0.24107672357953025</v>
      </c>
      <c r="N68" s="41">
        <f t="shared" ref="N68:N96" si="61">(H68/B68)*10</f>
        <v>2.5833512659345881</v>
      </c>
      <c r="O68" s="149">
        <f t="shared" ref="O68:O96" si="62">(I68/C68)*10</f>
        <v>2.432400360144789</v>
      </c>
      <c r="P68" s="61">
        <f t="shared" si="8"/>
        <v>-5.8432203076800339E-2</v>
      </c>
    </row>
    <row r="69" spans="1:16" ht="20.100000000000001" customHeight="1" x14ac:dyDescent="0.25">
      <c r="A69" s="38" t="s">
        <v>160</v>
      </c>
      <c r="B69" s="19">
        <v>3523.46</v>
      </c>
      <c r="C69" s="140">
        <v>5083.58</v>
      </c>
      <c r="D69" s="247">
        <f t="shared" ref="D69:D95" si="63">B69/$B$96</f>
        <v>0.1131208877433804</v>
      </c>
      <c r="E69" s="215">
        <f t="shared" ref="E69:E95" si="64">C69/$C$96</f>
        <v>0.1570668463630181</v>
      </c>
      <c r="F69" s="52">
        <f t="shared" si="59"/>
        <v>0.44278067581297925</v>
      </c>
      <c r="H69" s="19">
        <v>989.47500000000002</v>
      </c>
      <c r="I69" s="140">
        <v>1359.548</v>
      </c>
      <c r="J69" s="262">
        <f t="shared" ref="J69:J95" si="65">H69/$H$96</f>
        <v>0.11564744159072254</v>
      </c>
      <c r="K69" s="215">
        <f t="shared" ref="K69:K96" si="66">I69/$I$96</f>
        <v>0.15642857915397859</v>
      </c>
      <c r="L69" s="52">
        <f t="shared" si="60"/>
        <v>0.37400944945551934</v>
      </c>
      <c r="N69" s="40">
        <f t="shared" si="61"/>
        <v>2.8082481424508865</v>
      </c>
      <c r="O69" s="143">
        <f t="shared" si="62"/>
        <v>2.6743908820162172</v>
      </c>
      <c r="P69" s="52">
        <f t="shared" si="8"/>
        <v>-4.7665752328370073E-2</v>
      </c>
    </row>
    <row r="70" spans="1:16" ht="20.100000000000001" customHeight="1" x14ac:dyDescent="0.25">
      <c r="A70" s="38" t="s">
        <v>162</v>
      </c>
      <c r="B70" s="19">
        <v>6783.7699999999995</v>
      </c>
      <c r="C70" s="140">
        <v>5182.6500000000005</v>
      </c>
      <c r="D70" s="247">
        <f t="shared" si="63"/>
        <v>0.21779332946788429</v>
      </c>
      <c r="E70" s="215">
        <f t="shared" si="64"/>
        <v>0.16012780192370257</v>
      </c>
      <c r="F70" s="52">
        <f t="shared" si="59"/>
        <v>-0.23602215287369693</v>
      </c>
      <c r="H70" s="19">
        <v>1668.4159999999999</v>
      </c>
      <c r="I70" s="140">
        <v>1317.4749999999999</v>
      </c>
      <c r="J70" s="262">
        <f t="shared" si="65"/>
        <v>0.19500042134366907</v>
      </c>
      <c r="K70" s="215">
        <f t="shared" si="66"/>
        <v>0.15158769114506288</v>
      </c>
      <c r="L70" s="52">
        <f t="shared" si="60"/>
        <v>-0.21034382312324987</v>
      </c>
      <c r="N70" s="40">
        <f t="shared" si="61"/>
        <v>2.459423005202122</v>
      </c>
      <c r="O70" s="143">
        <f t="shared" si="62"/>
        <v>2.5420875420875415</v>
      </c>
      <c r="P70" s="52">
        <f t="shared" si="8"/>
        <v>3.3611353846235141E-2</v>
      </c>
    </row>
    <row r="71" spans="1:16" ht="20.100000000000001" customHeight="1" x14ac:dyDescent="0.25">
      <c r="A71" s="38" t="s">
        <v>164</v>
      </c>
      <c r="B71" s="19">
        <v>2181.5299999999997</v>
      </c>
      <c r="C71" s="140">
        <v>2865.73</v>
      </c>
      <c r="D71" s="247">
        <f t="shared" si="63"/>
        <v>7.0038147229943462E-2</v>
      </c>
      <c r="E71" s="215">
        <f t="shared" si="64"/>
        <v>8.8542163913598662E-2</v>
      </c>
      <c r="F71" s="52">
        <f t="shared" si="59"/>
        <v>0.31363309237095083</v>
      </c>
      <c r="H71" s="19">
        <v>695.35699999999997</v>
      </c>
      <c r="I71" s="140">
        <v>1016.212</v>
      </c>
      <c r="J71" s="262">
        <f t="shared" si="65"/>
        <v>8.1271642075039854E-2</v>
      </c>
      <c r="K71" s="215">
        <f t="shared" si="66"/>
        <v>0.11692459499717765</v>
      </c>
      <c r="L71" s="52">
        <f t="shared" si="60"/>
        <v>0.46142485083201873</v>
      </c>
      <c r="N71" s="40">
        <f t="shared" si="61"/>
        <v>3.1874739288481022</v>
      </c>
      <c r="O71" s="143">
        <f t="shared" si="62"/>
        <v>3.5460842438052431</v>
      </c>
      <c r="P71" s="52">
        <f t="shared" si="8"/>
        <v>0.11250611705763393</v>
      </c>
    </row>
    <row r="72" spans="1:16" ht="20.100000000000001" customHeight="1" x14ac:dyDescent="0.25">
      <c r="A72" s="38" t="s">
        <v>167</v>
      </c>
      <c r="B72" s="19">
        <v>1054.47</v>
      </c>
      <c r="C72" s="140">
        <v>1571.54</v>
      </c>
      <c r="D72" s="247">
        <f t="shared" si="63"/>
        <v>3.3853820534009843E-2</v>
      </c>
      <c r="E72" s="215">
        <f t="shared" si="64"/>
        <v>4.8555709113132374E-2</v>
      </c>
      <c r="F72" s="52">
        <f t="shared" si="59"/>
        <v>0.49036008610960952</v>
      </c>
      <c r="H72" s="19">
        <v>476.03399999999999</v>
      </c>
      <c r="I72" s="140">
        <v>541.78199999999993</v>
      </c>
      <c r="J72" s="262">
        <f t="shared" si="65"/>
        <v>5.5637701013363669E-2</v>
      </c>
      <c r="K72" s="215">
        <f t="shared" si="66"/>
        <v>6.2337032948598221E-2</v>
      </c>
      <c r="L72" s="52">
        <f t="shared" si="60"/>
        <v>0.13811618497838377</v>
      </c>
      <c r="N72" s="40">
        <f t="shared" si="61"/>
        <v>4.514438533101937</v>
      </c>
      <c r="O72" s="143">
        <f t="shared" si="62"/>
        <v>3.4474591801672236</v>
      </c>
      <c r="P72" s="52">
        <f t="shared" ref="P72:P76" si="67">(O72-N72)/N72</f>
        <v>-0.23634818485424725</v>
      </c>
    </row>
    <row r="73" spans="1:16" ht="20.100000000000001" customHeight="1" x14ac:dyDescent="0.25">
      <c r="A73" s="38" t="s">
        <v>168</v>
      </c>
      <c r="B73" s="19">
        <v>1946.22</v>
      </c>
      <c r="C73" s="140">
        <v>2357.92</v>
      </c>
      <c r="D73" s="247">
        <f t="shared" si="63"/>
        <v>6.2483506026440434E-2</v>
      </c>
      <c r="E73" s="215">
        <f t="shared" si="64"/>
        <v>7.2852410776713991E-2</v>
      </c>
      <c r="F73" s="52">
        <f t="shared" si="59"/>
        <v>0.21153826391672065</v>
      </c>
      <c r="H73" s="19">
        <v>548.91</v>
      </c>
      <c r="I73" s="140">
        <v>486.35</v>
      </c>
      <c r="J73" s="262">
        <f t="shared" si="65"/>
        <v>6.4155271394995841E-2</v>
      </c>
      <c r="K73" s="215">
        <f t="shared" si="66"/>
        <v>5.5959068360615066E-2</v>
      </c>
      <c r="L73" s="52">
        <f t="shared" si="60"/>
        <v>-0.1139713249895246</v>
      </c>
      <c r="N73" s="40">
        <f t="shared" ref="N73" si="68">(H73/B73)*10</f>
        <v>2.820390295033449</v>
      </c>
      <c r="O73" s="143">
        <f t="shared" ref="O73" si="69">(I73/C73)*10</f>
        <v>2.0626229897536814</v>
      </c>
      <c r="P73" s="52">
        <f t="shared" ref="P73" si="70">(O73-N73)/N73</f>
        <v>-0.26867462514466661</v>
      </c>
    </row>
    <row r="74" spans="1:16" ht="20.100000000000001" customHeight="1" x14ac:dyDescent="0.25">
      <c r="A74" s="38" t="s">
        <v>178</v>
      </c>
      <c r="B74" s="19">
        <v>1427.8799999999999</v>
      </c>
      <c r="C74" s="140">
        <v>1478.95</v>
      </c>
      <c r="D74" s="247">
        <f t="shared" si="63"/>
        <v>4.584217025055428E-2</v>
      </c>
      <c r="E74" s="215">
        <f t="shared" si="64"/>
        <v>4.5694965443365827E-2</v>
      </c>
      <c r="F74" s="52">
        <f t="shared" si="59"/>
        <v>3.576631089447304E-2</v>
      </c>
      <c r="H74" s="19">
        <v>354.68700000000001</v>
      </c>
      <c r="I74" s="140">
        <v>326.70399999999995</v>
      </c>
      <c r="J74" s="262">
        <f t="shared" si="65"/>
        <v>4.1454957543635373E-2</v>
      </c>
      <c r="K74" s="215">
        <f t="shared" si="66"/>
        <v>3.7590318638195501E-2</v>
      </c>
      <c r="L74" s="52">
        <f t="shared" si="60"/>
        <v>-7.889491297961318E-2</v>
      </c>
      <c r="N74" s="40">
        <f t="shared" si="61"/>
        <v>2.4840112614505423</v>
      </c>
      <c r="O74" s="143">
        <f t="shared" si="62"/>
        <v>2.2090266743297606</v>
      </c>
      <c r="P74" s="52">
        <f t="shared" si="67"/>
        <v>-0.11070182788149036</v>
      </c>
    </row>
    <row r="75" spans="1:16" ht="20.100000000000001" customHeight="1" x14ac:dyDescent="0.25">
      <c r="A75" s="38" t="s">
        <v>180</v>
      </c>
      <c r="B75" s="19">
        <v>780.58</v>
      </c>
      <c r="C75" s="140">
        <v>841.98</v>
      </c>
      <c r="D75" s="247">
        <f t="shared" si="63"/>
        <v>2.5060566191961276E-2</v>
      </c>
      <c r="E75" s="215">
        <f t="shared" si="64"/>
        <v>2.6014569122691882E-2</v>
      </c>
      <c r="F75" s="52">
        <f t="shared" si="59"/>
        <v>7.8659458351482192E-2</v>
      </c>
      <c r="H75" s="19">
        <v>287.44499999999999</v>
      </c>
      <c r="I75" s="140">
        <v>246.95500000000001</v>
      </c>
      <c r="J75" s="262">
        <f t="shared" si="65"/>
        <v>3.3595875437019876E-2</v>
      </c>
      <c r="K75" s="215">
        <f t="shared" si="66"/>
        <v>2.8414458161808768E-2</v>
      </c>
      <c r="L75" s="52">
        <f t="shared" si="60"/>
        <v>-0.14086173007010031</v>
      </c>
      <c r="N75" s="40">
        <f t="shared" si="61"/>
        <v>3.6824540726126727</v>
      </c>
      <c r="O75" s="143">
        <f t="shared" si="62"/>
        <v>2.933026912753272</v>
      </c>
      <c r="P75" s="52">
        <f t="shared" si="67"/>
        <v>-0.20351296854808779</v>
      </c>
    </row>
    <row r="76" spans="1:16" ht="20.100000000000001" customHeight="1" x14ac:dyDescent="0.25">
      <c r="A76" s="38" t="s">
        <v>171</v>
      </c>
      <c r="B76" s="19">
        <v>2790.56</v>
      </c>
      <c r="C76" s="140">
        <v>752.96</v>
      </c>
      <c r="D76" s="247">
        <f t="shared" si="63"/>
        <v>8.9591090717978245E-2</v>
      </c>
      <c r="E76" s="215">
        <f t="shared" si="64"/>
        <v>2.3264127374310647E-2</v>
      </c>
      <c r="F76" s="52">
        <f t="shared" si="59"/>
        <v>-0.7301760220170862</v>
      </c>
      <c r="H76" s="19">
        <v>659.48</v>
      </c>
      <c r="I76" s="140">
        <v>239.49299999999999</v>
      </c>
      <c r="J76" s="262">
        <f t="shared" si="65"/>
        <v>7.7078425205537995E-2</v>
      </c>
      <c r="K76" s="215">
        <f t="shared" si="66"/>
        <v>2.7555886005734106E-2</v>
      </c>
      <c r="L76" s="52">
        <f t="shared" si="60"/>
        <v>-0.6368456966094499</v>
      </c>
      <c r="N76" s="40">
        <f t="shared" si="61"/>
        <v>2.3632532538271889</v>
      </c>
      <c r="O76" s="143">
        <f t="shared" si="62"/>
        <v>3.1806868890777729</v>
      </c>
      <c r="P76" s="52">
        <f t="shared" si="67"/>
        <v>0.34589337132056613</v>
      </c>
    </row>
    <row r="77" spans="1:16" ht="20.100000000000001" customHeight="1" x14ac:dyDescent="0.25">
      <c r="A77" s="38" t="s">
        <v>199</v>
      </c>
      <c r="B77" s="19">
        <v>15.53</v>
      </c>
      <c r="C77" s="140">
        <v>834.7600000000001</v>
      </c>
      <c r="D77" s="247">
        <f t="shared" si="63"/>
        <v>4.9859155110451017E-4</v>
      </c>
      <c r="E77" s="215">
        <f t="shared" si="64"/>
        <v>2.5791493528181521E-2</v>
      </c>
      <c r="F77" s="52">
        <f t="shared" ref="F77:F80" si="71">(C77-B77)/B77</f>
        <v>52.751448808757253</v>
      </c>
      <c r="H77" s="19">
        <v>6.1050000000000004</v>
      </c>
      <c r="I77" s="140">
        <v>179.13299999999998</v>
      </c>
      <c r="J77" s="262">
        <f t="shared" si="65"/>
        <v>7.1353761430188853E-4</v>
      </c>
      <c r="K77" s="215">
        <f t="shared" si="66"/>
        <v>2.0610909412238216E-2</v>
      </c>
      <c r="L77" s="52">
        <f t="shared" ref="L77:L80" si="72">(I77-H77)/H77</f>
        <v>28.34201474201474</v>
      </c>
      <c r="N77" s="40">
        <f t="shared" si="61"/>
        <v>3.9311010946555056</v>
      </c>
      <c r="O77" s="143">
        <f t="shared" si="62"/>
        <v>2.1459221812257407</v>
      </c>
      <c r="P77" s="52">
        <f t="shared" ref="P77:P80" si="73">(O77-N77)/N77</f>
        <v>-0.45411676536550771</v>
      </c>
    </row>
    <row r="78" spans="1:16" ht="20.100000000000001" customHeight="1" x14ac:dyDescent="0.25">
      <c r="A78" s="38" t="s">
        <v>198</v>
      </c>
      <c r="B78" s="19">
        <v>167.72</v>
      </c>
      <c r="C78" s="140">
        <v>467.40999999999997</v>
      </c>
      <c r="D78" s="247">
        <f t="shared" si="63"/>
        <v>5.3846603316966167E-3</v>
      </c>
      <c r="E78" s="215">
        <f t="shared" si="64"/>
        <v>1.4441518508322539E-2</v>
      </c>
      <c r="F78" s="52">
        <f t="shared" si="71"/>
        <v>1.7868471261626517</v>
      </c>
      <c r="H78" s="19">
        <v>49.354999999999997</v>
      </c>
      <c r="I78" s="140">
        <v>131.852</v>
      </c>
      <c r="J78" s="262">
        <f t="shared" si="65"/>
        <v>5.7684928671367253E-3</v>
      </c>
      <c r="K78" s="215">
        <f t="shared" si="66"/>
        <v>1.5170792806587473E-2</v>
      </c>
      <c r="L78" s="52">
        <f t="shared" si="72"/>
        <v>1.6715023807111746</v>
      </c>
      <c r="N78" s="40">
        <f t="shared" si="61"/>
        <v>2.9427021225852612</v>
      </c>
      <c r="O78" s="143">
        <f t="shared" si="62"/>
        <v>2.8209066986157767</v>
      </c>
      <c r="P78" s="52">
        <f t="shared" si="73"/>
        <v>-4.1388974791129449E-2</v>
      </c>
    </row>
    <row r="79" spans="1:16" ht="20.100000000000001" customHeight="1" x14ac:dyDescent="0.25">
      <c r="A79" s="38" t="s">
        <v>195</v>
      </c>
      <c r="B79" s="19">
        <v>400.5</v>
      </c>
      <c r="C79" s="140">
        <v>547.09</v>
      </c>
      <c r="D79" s="247">
        <f t="shared" si="63"/>
        <v>1.285807573840028E-2</v>
      </c>
      <c r="E79" s="215">
        <f t="shared" si="64"/>
        <v>1.6903383241090645E-2</v>
      </c>
      <c r="F79" s="52">
        <f t="shared" si="71"/>
        <v>0.36601747815230967</v>
      </c>
      <c r="H79" s="19">
        <v>95.701999999999998</v>
      </c>
      <c r="I79" s="140">
        <v>126.735</v>
      </c>
      <c r="J79" s="262">
        <f t="shared" si="65"/>
        <v>1.1185417979347967E-2</v>
      </c>
      <c r="K79" s="215">
        <f t="shared" si="66"/>
        <v>1.4582034601999692E-2</v>
      </c>
      <c r="L79" s="52">
        <f t="shared" si="72"/>
        <v>0.32426699546508958</v>
      </c>
      <c r="N79" s="40">
        <f t="shared" si="61"/>
        <v>2.3895630461922597</v>
      </c>
      <c r="O79" s="143">
        <f t="shared" si="62"/>
        <v>2.3165292730629328</v>
      </c>
      <c r="P79" s="52">
        <f t="shared" si="73"/>
        <v>-3.0563651896820785E-2</v>
      </c>
    </row>
    <row r="80" spans="1:16" ht="20.100000000000001" customHeight="1" x14ac:dyDescent="0.25">
      <c r="A80" s="38" t="s">
        <v>173</v>
      </c>
      <c r="B80" s="19">
        <v>51.03</v>
      </c>
      <c r="C80" s="140">
        <v>71.11</v>
      </c>
      <c r="D80" s="247">
        <f t="shared" si="63"/>
        <v>1.6383211109377435E-3</v>
      </c>
      <c r="E80" s="215">
        <f t="shared" si="64"/>
        <v>2.1970783276498485E-3</v>
      </c>
      <c r="F80" s="52">
        <f t="shared" si="71"/>
        <v>0.39349402312365273</v>
      </c>
      <c r="H80" s="19">
        <v>99.197999999999993</v>
      </c>
      <c r="I80" s="140">
        <v>125.506</v>
      </c>
      <c r="J80" s="262">
        <f t="shared" si="65"/>
        <v>1.159402199238636E-2</v>
      </c>
      <c r="K80" s="215">
        <f t="shared" si="66"/>
        <v>1.4440626778384608E-2</v>
      </c>
      <c r="L80" s="52">
        <f t="shared" si="72"/>
        <v>0.26520695981773834</v>
      </c>
      <c r="N80" s="40">
        <f t="shared" si="61"/>
        <v>19.439153439153436</v>
      </c>
      <c r="O80" s="143">
        <f t="shared" si="62"/>
        <v>17.649557024328505</v>
      </c>
      <c r="P80" s="52">
        <f t="shared" si="73"/>
        <v>-9.2061437779507913E-2</v>
      </c>
    </row>
    <row r="81" spans="1:16" ht="20.100000000000001" customHeight="1" x14ac:dyDescent="0.25">
      <c r="A81" s="38" t="s">
        <v>182</v>
      </c>
      <c r="B81" s="19">
        <v>358.28999999999996</v>
      </c>
      <c r="C81" s="140">
        <v>249.5</v>
      </c>
      <c r="D81" s="247">
        <f t="shared" si="63"/>
        <v>1.1502921239229552E-2</v>
      </c>
      <c r="E81" s="215">
        <f t="shared" si="64"/>
        <v>7.7087757382736221E-3</v>
      </c>
      <c r="F81" s="52">
        <f t="shared" ref="F81:F94" si="74">(C81-B81)/B81</f>
        <v>-0.30363671885902477</v>
      </c>
      <c r="H81" s="19">
        <v>111.325</v>
      </c>
      <c r="I81" s="140">
        <v>77.314999999999998</v>
      </c>
      <c r="J81" s="262">
        <f t="shared" si="65"/>
        <v>1.3011396382007821E-2</v>
      </c>
      <c r="K81" s="215">
        <f t="shared" si="66"/>
        <v>8.8958062512613408E-3</v>
      </c>
      <c r="L81" s="52">
        <f t="shared" ref="L81:L94" si="75">(I81-H81)/H81</f>
        <v>-0.30550190882551093</v>
      </c>
      <c r="N81" s="40">
        <f t="shared" si="61"/>
        <v>3.1071199307823276</v>
      </c>
      <c r="O81" s="143">
        <f t="shared" si="62"/>
        <v>3.0987975951903808</v>
      </c>
      <c r="P81" s="52">
        <f t="shared" ref="P81:P87" si="76">(O81-N81)/N81</f>
        <v>-2.6784725975644574E-3</v>
      </c>
    </row>
    <row r="82" spans="1:16" ht="20.100000000000001" customHeight="1" x14ac:dyDescent="0.25">
      <c r="A82" s="38" t="s">
        <v>197</v>
      </c>
      <c r="B82" s="19">
        <v>348.08</v>
      </c>
      <c r="C82" s="140">
        <v>261.53999999999996</v>
      </c>
      <c r="D82" s="247">
        <f t="shared" si="63"/>
        <v>1.117512859680991E-2</v>
      </c>
      <c r="E82" s="215">
        <f t="shared" si="64"/>
        <v>8.0807743751025365E-3</v>
      </c>
      <c r="F82" s="52">
        <f t="shared" si="74"/>
        <v>-0.24862100666513451</v>
      </c>
      <c r="H82" s="19">
        <v>92.182000000000002</v>
      </c>
      <c r="I82" s="140">
        <v>69.622</v>
      </c>
      <c r="J82" s="262">
        <f t="shared" si="65"/>
        <v>1.0774008904435165E-2</v>
      </c>
      <c r="K82" s="215">
        <f t="shared" si="66"/>
        <v>8.0106554074282754E-3</v>
      </c>
      <c r="L82" s="52">
        <f t="shared" si="75"/>
        <v>-0.24473324510208069</v>
      </c>
      <c r="N82" s="40">
        <f t="shared" si="61"/>
        <v>2.6482992415536661</v>
      </c>
      <c r="O82" s="143">
        <f t="shared" si="62"/>
        <v>2.662001988223599</v>
      </c>
      <c r="P82" s="52">
        <f t="shared" si="76"/>
        <v>5.1741685587969825E-3</v>
      </c>
    </row>
    <row r="83" spans="1:16" ht="20.100000000000001" customHeight="1" x14ac:dyDescent="0.25">
      <c r="A83" s="38" t="s">
        <v>196</v>
      </c>
      <c r="B83" s="19">
        <v>168.79000000000002</v>
      </c>
      <c r="C83" s="140">
        <v>284.46999999999997</v>
      </c>
      <c r="D83" s="247">
        <f t="shared" si="63"/>
        <v>5.4190127437817315E-3</v>
      </c>
      <c r="E83" s="215">
        <f t="shared" si="64"/>
        <v>8.7892402175017911E-3</v>
      </c>
      <c r="F83" s="52">
        <f t="shared" si="74"/>
        <v>0.68534865809585843</v>
      </c>
      <c r="H83" s="19">
        <v>30.597999999999999</v>
      </c>
      <c r="I83" s="140">
        <v>64.141000000000005</v>
      </c>
      <c r="J83" s="262">
        <f t="shared" si="65"/>
        <v>3.5762201347107592E-3</v>
      </c>
      <c r="K83" s="215">
        <f t="shared" si="66"/>
        <v>7.3800156342514875E-3</v>
      </c>
      <c r="L83" s="52">
        <f t="shared" si="75"/>
        <v>1.0962481207922088</v>
      </c>
      <c r="N83" s="40">
        <f t="shared" si="61"/>
        <v>1.8127851176017535</v>
      </c>
      <c r="O83" s="143">
        <f t="shared" si="62"/>
        <v>2.2547544556543753</v>
      </c>
      <c r="P83" s="52">
        <f t="shared" si="76"/>
        <v>0.24380679969247018</v>
      </c>
    </row>
    <row r="84" spans="1:16" ht="20.100000000000001" customHeight="1" x14ac:dyDescent="0.25">
      <c r="A84" s="38" t="s">
        <v>194</v>
      </c>
      <c r="B84" s="19">
        <v>612.90000000000009</v>
      </c>
      <c r="C84" s="140">
        <v>195.22</v>
      </c>
      <c r="D84" s="247">
        <f t="shared" si="63"/>
        <v>1.9677190062585601E-2</v>
      </c>
      <c r="E84" s="215">
        <f t="shared" si="64"/>
        <v>6.0316921828688433E-3</v>
      </c>
      <c r="F84" s="52">
        <f t="shared" si="74"/>
        <v>-0.68148148148148147</v>
      </c>
      <c r="H84" s="19">
        <v>152.512</v>
      </c>
      <c r="I84" s="140">
        <v>55.926000000000002</v>
      </c>
      <c r="J84" s="262">
        <f t="shared" si="65"/>
        <v>1.7825233191221888E-2</v>
      </c>
      <c r="K84" s="215">
        <f t="shared" si="66"/>
        <v>6.4348038596396791E-3</v>
      </c>
      <c r="L84" s="52">
        <f t="shared" si="75"/>
        <v>-0.63330098615190933</v>
      </c>
      <c r="N84" s="40">
        <f t="shared" ref="N84" si="77">(H84/B84)*10</f>
        <v>2.4883667808777936</v>
      </c>
      <c r="O84" s="143">
        <f t="shared" ref="O84" si="78">(I84/C84)*10</f>
        <v>2.8647679541030637</v>
      </c>
      <c r="P84" s="52">
        <f t="shared" ref="P84" si="79">(O84-N84)/N84</f>
        <v>0.15126434580214546</v>
      </c>
    </row>
    <row r="85" spans="1:16" ht="20.100000000000001" customHeight="1" x14ac:dyDescent="0.25">
      <c r="A85" s="38" t="s">
        <v>208</v>
      </c>
      <c r="B85" s="19">
        <v>34.909999999999997</v>
      </c>
      <c r="C85" s="140">
        <v>99.679999999999993</v>
      </c>
      <c r="D85" s="247">
        <f t="shared" si="63"/>
        <v>1.120787575599385E-3</v>
      </c>
      <c r="E85" s="215">
        <f t="shared" si="64"/>
        <v>3.0798026676998581E-3</v>
      </c>
      <c r="F85" s="52">
        <f t="shared" si="74"/>
        <v>1.8553423087940419</v>
      </c>
      <c r="H85" s="19">
        <v>13.969000000000001</v>
      </c>
      <c r="I85" s="140">
        <v>43.665999999999997</v>
      </c>
      <c r="J85" s="262">
        <f t="shared" si="65"/>
        <v>1.6326628884820772E-3</v>
      </c>
      <c r="K85" s="215">
        <f t="shared" si="66"/>
        <v>5.0241774011198052E-3</v>
      </c>
      <c r="L85" s="52">
        <f t="shared" si="75"/>
        <v>2.1259216837282549</v>
      </c>
      <c r="N85" s="40">
        <f t="shared" si="61"/>
        <v>4.0014322543683765</v>
      </c>
      <c r="O85" s="143">
        <f t="shared" si="62"/>
        <v>4.3806179775280905</v>
      </c>
      <c r="P85" s="52">
        <f t="shared" si="76"/>
        <v>9.4762499788858284E-2</v>
      </c>
    </row>
    <row r="86" spans="1:16" ht="20.100000000000001" customHeight="1" x14ac:dyDescent="0.25">
      <c r="A86" s="38" t="s">
        <v>206</v>
      </c>
      <c r="B86" s="19">
        <v>163.05000000000001</v>
      </c>
      <c r="C86" s="140">
        <v>205.75</v>
      </c>
      <c r="D86" s="247">
        <f t="shared" si="63"/>
        <v>5.2347297107270055E-3</v>
      </c>
      <c r="E86" s="215">
        <f t="shared" si="64"/>
        <v>6.357036505610412E-3</v>
      </c>
      <c r="F86" s="52">
        <f t="shared" si="74"/>
        <v>0.26188285801901251</v>
      </c>
      <c r="H86" s="19">
        <v>25.330000000000002</v>
      </c>
      <c r="I86" s="140">
        <v>39.350999999999999</v>
      </c>
      <c r="J86" s="262">
        <f t="shared" si="65"/>
        <v>2.9605090532787612E-3</v>
      </c>
      <c r="K86" s="215">
        <f t="shared" si="66"/>
        <v>4.5276967185330797E-3</v>
      </c>
      <c r="L86" s="52">
        <f t="shared" si="75"/>
        <v>0.55353335965258577</v>
      </c>
      <c r="N86" s="40">
        <f t="shared" si="61"/>
        <v>1.553511192885618</v>
      </c>
      <c r="O86" s="143">
        <f t="shared" si="62"/>
        <v>1.9125637910085056</v>
      </c>
      <c r="P86" s="52">
        <f t="shared" si="76"/>
        <v>0.23112327723622905</v>
      </c>
    </row>
    <row r="87" spans="1:16" ht="20.100000000000001" customHeight="1" x14ac:dyDescent="0.25">
      <c r="A87" s="38" t="s">
        <v>200</v>
      </c>
      <c r="B87" s="19">
        <v>3.3</v>
      </c>
      <c r="C87" s="140">
        <v>126.61</v>
      </c>
      <c r="D87" s="247">
        <f t="shared" si="63"/>
        <v>1.0594669147745549E-4</v>
      </c>
      <c r="E87" s="215">
        <f t="shared" si="64"/>
        <v>3.9118560970854638E-3</v>
      </c>
      <c r="F87" s="52">
        <f t="shared" si="74"/>
        <v>37.366666666666667</v>
      </c>
      <c r="H87" s="19">
        <v>2.0230000000000001</v>
      </c>
      <c r="I87" s="140">
        <v>29.15</v>
      </c>
      <c r="J87" s="262">
        <f t="shared" si="65"/>
        <v>2.3644334049676013E-4</v>
      </c>
      <c r="K87" s="215">
        <f t="shared" si="66"/>
        <v>3.3539772647515759E-3</v>
      </c>
      <c r="L87" s="52">
        <f t="shared" si="75"/>
        <v>13.40929312901631</v>
      </c>
      <c r="N87" s="40">
        <f t="shared" si="61"/>
        <v>6.1303030303030317</v>
      </c>
      <c r="O87" s="143">
        <f t="shared" si="62"/>
        <v>2.3023457862728063</v>
      </c>
      <c r="P87" s="52">
        <f t="shared" si="76"/>
        <v>-0.62443197752346713</v>
      </c>
    </row>
    <row r="88" spans="1:16" ht="20.100000000000001" customHeight="1" x14ac:dyDescent="0.25">
      <c r="A88" s="38" t="s">
        <v>202</v>
      </c>
      <c r="B88" s="19">
        <v>323.72000000000003</v>
      </c>
      <c r="C88" s="140">
        <v>172.91</v>
      </c>
      <c r="D88" s="247">
        <f t="shared" si="63"/>
        <v>1.039304938335815E-2</v>
      </c>
      <c r="E88" s="215">
        <f t="shared" si="64"/>
        <v>5.3423824164524729E-3</v>
      </c>
      <c r="F88" s="52">
        <f t="shared" si="74"/>
        <v>-0.46586556283207714</v>
      </c>
      <c r="H88" s="19">
        <v>61.453999999999994</v>
      </c>
      <c r="I88" s="140">
        <v>23.774000000000001</v>
      </c>
      <c r="J88" s="262">
        <f t="shared" ref="J88" si="80">H88/$H$96</f>
        <v>7.1825946845713766E-3</v>
      </c>
      <c r="K88" s="215">
        <f t="shared" ref="K88" si="81">I88/$I$96</f>
        <v>2.7354187132831551E-3</v>
      </c>
      <c r="L88" s="52">
        <f t="shared" si="75"/>
        <v>-0.61314153675920191</v>
      </c>
      <c r="N88" s="40">
        <f t="shared" ref="N88:N92" si="82">(H88/B88)*10</f>
        <v>1.8983689608303469</v>
      </c>
      <c r="O88" s="143">
        <f t="shared" ref="O88:O92" si="83">(I88/C88)*10</f>
        <v>1.3749349372505928</v>
      </c>
      <c r="P88" s="52">
        <f t="shared" ref="P88:P92" si="84">(O88-N88)/N88</f>
        <v>-0.27572828800930455</v>
      </c>
    </row>
    <row r="89" spans="1:16" ht="20.100000000000001" customHeight="1" x14ac:dyDescent="0.25">
      <c r="A89" s="38" t="s">
        <v>183</v>
      </c>
      <c r="B89" s="19">
        <v>254</v>
      </c>
      <c r="C89" s="140">
        <v>54.09</v>
      </c>
      <c r="D89" s="247">
        <f t="shared" si="63"/>
        <v>8.1546847379617253E-3</v>
      </c>
      <c r="E89" s="215">
        <f t="shared" si="64"/>
        <v>1.6712131450229268E-3</v>
      </c>
      <c r="F89" s="52">
        <f t="shared" si="74"/>
        <v>-0.78704724409448823</v>
      </c>
      <c r="H89" s="19">
        <v>82.912000000000006</v>
      </c>
      <c r="I89" s="140">
        <v>20.521000000000001</v>
      </c>
      <c r="J89" s="262">
        <f t="shared" si="65"/>
        <v>9.6905537554460575E-3</v>
      </c>
      <c r="K89" s="215">
        <f t="shared" si="66"/>
        <v>2.3611309588324903E-3</v>
      </c>
      <c r="L89" s="52">
        <f t="shared" si="75"/>
        <v>-0.75249662292551145</v>
      </c>
      <c r="N89" s="40">
        <f t="shared" si="82"/>
        <v>3.2642519685039373</v>
      </c>
      <c r="O89" s="143">
        <f t="shared" si="83"/>
        <v>3.793862081715659</v>
      </c>
      <c r="P89" s="52">
        <f t="shared" si="84"/>
        <v>0.16224547563172675</v>
      </c>
    </row>
    <row r="90" spans="1:16" ht="20.100000000000001" customHeight="1" x14ac:dyDescent="0.25">
      <c r="A90" s="38" t="s">
        <v>149</v>
      </c>
      <c r="B90" s="19">
        <v>56.01</v>
      </c>
      <c r="C90" s="140">
        <v>66.19</v>
      </c>
      <c r="D90" s="247">
        <f t="shared" si="63"/>
        <v>1.7982042998946309E-3</v>
      </c>
      <c r="E90" s="215">
        <f t="shared" si="64"/>
        <v>2.0450655956566373E-3</v>
      </c>
      <c r="F90" s="52">
        <f t="shared" si="74"/>
        <v>0.18175325834672379</v>
      </c>
      <c r="H90" s="19">
        <v>29.884</v>
      </c>
      <c r="I90" s="140">
        <v>18.344000000000001</v>
      </c>
      <c r="J90" s="262">
        <f t="shared" si="65"/>
        <v>3.4927695439471969E-3</v>
      </c>
      <c r="K90" s="215">
        <f t="shared" si="66"/>
        <v>2.1106469620790023E-3</v>
      </c>
      <c r="L90" s="52">
        <f t="shared" si="75"/>
        <v>-0.38615981796278942</v>
      </c>
      <c r="N90" s="40">
        <f t="shared" si="82"/>
        <v>5.3354758078914477</v>
      </c>
      <c r="O90" s="143">
        <f t="shared" si="83"/>
        <v>2.7714156216951205</v>
      </c>
      <c r="P90" s="52">
        <f t="shared" si="84"/>
        <v>-0.48056823393406606</v>
      </c>
    </row>
    <row r="91" spans="1:16" ht="20.100000000000001" customHeight="1" x14ac:dyDescent="0.25">
      <c r="A91" s="38" t="s">
        <v>201</v>
      </c>
      <c r="B91" s="19"/>
      <c r="C91" s="140">
        <v>21.78</v>
      </c>
      <c r="D91" s="247">
        <f t="shared" si="63"/>
        <v>0</v>
      </c>
      <c r="E91" s="215">
        <f t="shared" si="64"/>
        <v>6.7293441114067937E-4</v>
      </c>
      <c r="F91" s="52"/>
      <c r="H91" s="19"/>
      <c r="I91" s="140">
        <v>18.330000000000002</v>
      </c>
      <c r="J91" s="262">
        <f t="shared" si="65"/>
        <v>0</v>
      </c>
      <c r="K91" s="215">
        <f t="shared" si="66"/>
        <v>2.1090361325178868E-3</v>
      </c>
      <c r="L91" s="52"/>
      <c r="N91" s="40"/>
      <c r="O91" s="143">
        <f t="shared" si="83"/>
        <v>8.4159779614325068</v>
      </c>
      <c r="P91" s="52"/>
    </row>
    <row r="92" spans="1:16" ht="20.100000000000001" customHeight="1" x14ac:dyDescent="0.25">
      <c r="A92" s="38" t="s">
        <v>212</v>
      </c>
      <c r="B92" s="19">
        <v>233.87</v>
      </c>
      <c r="C92" s="140">
        <v>54.23</v>
      </c>
      <c r="D92" s="247">
        <f t="shared" si="63"/>
        <v>7.5084099199492476E-3</v>
      </c>
      <c r="E92" s="215">
        <f t="shared" si="64"/>
        <v>1.6755387105674489E-3</v>
      </c>
      <c r="F92" s="52">
        <f t="shared" si="74"/>
        <v>-0.7681190404925814</v>
      </c>
      <c r="H92" s="19">
        <v>70.814999999999998</v>
      </c>
      <c r="I92" s="140">
        <v>17.926000000000002</v>
      </c>
      <c r="J92" s="262">
        <f t="shared" si="65"/>
        <v>8.2766856931676056E-3</v>
      </c>
      <c r="K92" s="215">
        <f t="shared" si="66"/>
        <v>2.0625521937542627E-3</v>
      </c>
      <c r="L92" s="52">
        <f t="shared" si="75"/>
        <v>-0.74686154063404642</v>
      </c>
      <c r="N92" s="40">
        <f t="shared" si="82"/>
        <v>3.0279642536451874</v>
      </c>
      <c r="O92" s="143">
        <f t="shared" si="83"/>
        <v>3.3055504333394801</v>
      </c>
      <c r="P92" s="52">
        <f t="shared" si="84"/>
        <v>9.1674193101891163E-2</v>
      </c>
    </row>
    <row r="93" spans="1:16" ht="20.100000000000001" customHeight="1" x14ac:dyDescent="0.25">
      <c r="A93" s="38" t="s">
        <v>217</v>
      </c>
      <c r="B93" s="19">
        <v>0.05</v>
      </c>
      <c r="C93" s="140">
        <v>69.900000000000006</v>
      </c>
      <c r="D93" s="247">
        <f t="shared" si="63"/>
        <v>1.6052529011735681E-6</v>
      </c>
      <c r="E93" s="215">
        <f t="shared" si="64"/>
        <v>2.1596930825864779E-3</v>
      </c>
      <c r="F93" s="52">
        <f t="shared" si="74"/>
        <v>1397</v>
      </c>
      <c r="H93" s="19">
        <v>1.0999999999999999E-2</v>
      </c>
      <c r="I93" s="140">
        <v>16.954999999999998</v>
      </c>
      <c r="J93" s="262">
        <f t="shared" si="65"/>
        <v>1.2856533591025017E-6</v>
      </c>
      <c r="K93" s="215">
        <f t="shared" si="66"/>
        <v>1.9508296577654535E-3</v>
      </c>
      <c r="L93" s="52">
        <f t="shared" si="75"/>
        <v>1540.3636363636363</v>
      </c>
      <c r="N93" s="40">
        <f t="shared" ref="N93" si="85">(H93/B93)*10</f>
        <v>2.1999999999999997</v>
      </c>
      <c r="O93" s="143">
        <f t="shared" ref="O93" si="86">(I93/C93)*10</f>
        <v>2.425608011444921</v>
      </c>
      <c r="P93" s="52">
        <f t="shared" ref="P93" si="87">(O93-N93)/N93</f>
        <v>0.10254909611132786</v>
      </c>
    </row>
    <row r="94" spans="1:16" ht="20.100000000000001" customHeight="1" x14ac:dyDescent="0.25">
      <c r="A94" s="38" t="s">
        <v>210</v>
      </c>
      <c r="B94" s="19">
        <v>8.1</v>
      </c>
      <c r="C94" s="140">
        <v>33.65</v>
      </c>
      <c r="D94" s="247">
        <f t="shared" si="63"/>
        <v>2.6005096999011802E-4</v>
      </c>
      <c r="E94" s="215">
        <f t="shared" si="64"/>
        <v>1.0396805755226747E-3</v>
      </c>
      <c r="F94" s="52">
        <f t="shared" si="74"/>
        <v>3.1543209876543208</v>
      </c>
      <c r="H94" s="19">
        <v>3.1669999999999998</v>
      </c>
      <c r="I94" s="140">
        <v>16.195</v>
      </c>
      <c r="J94" s="262">
        <f t="shared" si="65"/>
        <v>3.701512898434203E-4</v>
      </c>
      <c r="K94" s="215">
        <f t="shared" si="66"/>
        <v>1.8633846244477453E-3</v>
      </c>
      <c r="L94" s="52">
        <f t="shared" si="75"/>
        <v>4.1136722450268399</v>
      </c>
      <c r="N94" s="40">
        <f t="shared" ref="N94" si="88">(H94/B94)*10</f>
        <v>3.9098765432098763</v>
      </c>
      <c r="O94" s="143">
        <f t="shared" ref="O94" si="89">(I94/C94)*10</f>
        <v>4.8127786032689448</v>
      </c>
      <c r="P94" s="52">
        <f t="shared" ref="P94" si="90">(O94-N94)/N94</f>
        <v>0.23092853446411288</v>
      </c>
    </row>
    <row r="95" spans="1:16" ht="20.100000000000001" customHeight="1" thickBot="1" x14ac:dyDescent="0.3">
      <c r="A95" s="8" t="s">
        <v>17</v>
      </c>
      <c r="B95" s="19">
        <f>B96-SUM(B68:B94)</f>
        <v>1232.4000000000015</v>
      </c>
      <c r="C95" s="140">
        <f>C96-SUM(C68:C94)</f>
        <v>206.70000000000073</v>
      </c>
      <c r="D95" s="247">
        <f t="shared" si="63"/>
        <v>3.9566273508126151E-2</v>
      </c>
      <c r="E95" s="215">
        <f t="shared" si="64"/>
        <v>6.3863885575196925E-3</v>
      </c>
      <c r="F95" s="52">
        <f>(C95-B95)/B95</f>
        <v>-0.83227848101265789</v>
      </c>
      <c r="H95" s="19">
        <f>H96-SUM(H68:H94)</f>
        <v>340.95700000000033</v>
      </c>
      <c r="I95" s="140">
        <f>I96-SUM(I68:I94)</f>
        <v>85.744999999998981</v>
      </c>
      <c r="J95" s="263">
        <f t="shared" si="65"/>
        <v>3.9850228396319284E-2</v>
      </c>
      <c r="K95" s="215">
        <f t="shared" si="66"/>
        <v>9.8657557655615954E-3</v>
      </c>
      <c r="L95" s="52">
        <f t="shared" ref="L95" si="91">(I95-H95)/H95</f>
        <v>-0.74851667512325926</v>
      </c>
      <c r="N95" s="40">
        <f t="shared" si="61"/>
        <v>2.7666098669263222</v>
      </c>
      <c r="O95" s="143">
        <f t="shared" si="62"/>
        <v>4.1482825350749239</v>
      </c>
      <c r="P95" s="52">
        <f t="shared" ref="P95" si="92">(O95-N95)/N95</f>
        <v>0.49941001247263939</v>
      </c>
    </row>
    <row r="96" spans="1:16" ht="26.25" customHeight="1" thickBot="1" x14ac:dyDescent="0.3">
      <c r="A96" s="12" t="s">
        <v>18</v>
      </c>
      <c r="B96" s="17">
        <v>31147.740000000005</v>
      </c>
      <c r="C96" s="145">
        <v>32365.710000000006</v>
      </c>
      <c r="D96" s="243">
        <f>SUM(D68:D95)</f>
        <v>1.0000000000000002</v>
      </c>
      <c r="E96" s="244">
        <f>SUM(E68:E95)</f>
        <v>0.99999999999999989</v>
      </c>
      <c r="F96" s="57">
        <f>(C96-B96)/B96</f>
        <v>3.9102997520847449E-2</v>
      </c>
      <c r="G96" s="1"/>
      <c r="H96" s="17">
        <v>8555.9609999999993</v>
      </c>
      <c r="I96" s="145">
        <v>8691.1739999999954</v>
      </c>
      <c r="J96" s="255">
        <f t="shared" ref="J96" si="93">H96/$H$96</f>
        <v>1</v>
      </c>
      <c r="K96" s="244">
        <f t="shared" si="66"/>
        <v>1</v>
      </c>
      <c r="L96" s="57">
        <f>(I96-H96)/H96</f>
        <v>1.5803367967665596E-2</v>
      </c>
      <c r="M96" s="1"/>
      <c r="N96" s="37">
        <f t="shared" si="61"/>
        <v>2.7468962435155801</v>
      </c>
      <c r="O96" s="150">
        <f t="shared" si="62"/>
        <v>2.6853030568462715</v>
      </c>
      <c r="P96" s="57">
        <f>(O96-N96)/N96</f>
        <v>-2.2422829699049511E-2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5" t="s">
        <v>16</v>
      </c>
      <c r="B4" s="338"/>
      <c r="C4" s="338"/>
      <c r="D4" s="338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104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9"/>
      <c r="C5" s="339"/>
      <c r="D5" s="339"/>
      <c r="E5" s="363" t="s">
        <v>56</v>
      </c>
      <c r="F5" s="364"/>
      <c r="G5" s="365" t="str">
        <f>E5</f>
        <v>jan</v>
      </c>
      <c r="H5" s="365"/>
      <c r="I5" s="131" t="s">
        <v>158</v>
      </c>
      <c r="K5" s="366" t="str">
        <f>E5</f>
        <v>jan</v>
      </c>
      <c r="L5" s="365"/>
      <c r="M5" s="367" t="str">
        <f>E5</f>
        <v>jan</v>
      </c>
      <c r="N5" s="355"/>
      <c r="O5" s="131" t="str">
        <f>I5</f>
        <v>2024/2023</v>
      </c>
      <c r="Q5" s="366" t="str">
        <f>E5</f>
        <v>jan</v>
      </c>
      <c r="R5" s="364"/>
      <c r="S5" s="131" t="str">
        <f>O5</f>
        <v>2024/2023</v>
      </c>
    </row>
    <row r="6" spans="1:19" ht="15.75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26855.27</v>
      </c>
      <c r="F7" s="145">
        <v>22090.67</v>
      </c>
      <c r="G7" s="243">
        <f>E7/E15</f>
        <v>0.27750750647416284</v>
      </c>
      <c r="H7" s="244">
        <f>F7/F15</f>
        <v>0.35637355333503257</v>
      </c>
      <c r="I7" s="164">
        <f t="shared" ref="I7:I18" si="0">(F7-E7)/E7</f>
        <v>-0.1774176912017642</v>
      </c>
      <c r="J7" s="1"/>
      <c r="K7" s="17">
        <v>3244.0819999999999</v>
      </c>
      <c r="L7" s="145">
        <v>3506.5510000000004</v>
      </c>
      <c r="M7" s="243">
        <f>K7/K15</f>
        <v>0.27356405061211775</v>
      </c>
      <c r="N7" s="244">
        <f>L7/L15</f>
        <v>0.37216311343534408</v>
      </c>
      <c r="O7" s="164">
        <f t="shared" ref="O7:O18" si="1">(L7-K7)/K7</f>
        <v>8.0907017763422906E-2</v>
      </c>
      <c r="P7" s="1"/>
      <c r="Q7" s="187">
        <f t="shared" ref="Q7:Q18" si="2">(K7/E7)*10</f>
        <v>1.2079871101649695</v>
      </c>
      <c r="R7" s="188">
        <f t="shared" ref="R7:R18" si="3">(L7/F7)*10</f>
        <v>1.5873447930732751</v>
      </c>
      <c r="S7" s="55">
        <f>(R7-Q7)/Q7</f>
        <v>0.31404116791982856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9636.7300000000014</v>
      </c>
      <c r="F8" s="181">
        <v>10608.99</v>
      </c>
      <c r="G8" s="245">
        <f>E8/E7</f>
        <v>0.35883943821827152</v>
      </c>
      <c r="H8" s="246">
        <f>F8/F7</f>
        <v>0.48024754341991444</v>
      </c>
      <c r="I8" s="206">
        <f t="shared" si="0"/>
        <v>0.10089106989611603</v>
      </c>
      <c r="K8" s="180">
        <v>1838.0590000000002</v>
      </c>
      <c r="L8" s="181">
        <v>2311.3380000000002</v>
      </c>
      <c r="M8" s="250">
        <f>K8/K7</f>
        <v>0.56658832914827684</v>
      </c>
      <c r="N8" s="246">
        <f>L8/L7</f>
        <v>0.65914854796065991</v>
      </c>
      <c r="O8" s="207">
        <f t="shared" si="1"/>
        <v>0.25748847017424359</v>
      </c>
      <c r="Q8" s="189">
        <f t="shared" si="2"/>
        <v>1.9073472017997806</v>
      </c>
      <c r="R8" s="190">
        <f t="shared" si="3"/>
        <v>2.1786597970212056</v>
      </c>
      <c r="S8" s="182">
        <f t="shared" ref="S8:S18" si="4">(R8-Q8)/Q8</f>
        <v>0.14224604464536575</v>
      </c>
    </row>
    <row r="9" spans="1:19" ht="24" customHeight="1" x14ac:dyDescent="0.25">
      <c r="A9" s="8"/>
      <c r="B9" t="s">
        <v>37</v>
      </c>
      <c r="E9" s="19">
        <v>7570.52</v>
      </c>
      <c r="F9" s="140">
        <v>6560.54</v>
      </c>
      <c r="G9" s="247">
        <f>E9/E7</f>
        <v>0.28190072190672444</v>
      </c>
      <c r="H9" s="215">
        <f>F9/F7</f>
        <v>0.29698239120859621</v>
      </c>
      <c r="I9" s="182">
        <f t="shared" si="0"/>
        <v>-0.13340959405694727</v>
      </c>
      <c r="K9" s="19">
        <v>855.10900000000004</v>
      </c>
      <c r="L9" s="140">
        <v>780.47299999999996</v>
      </c>
      <c r="M9" s="247">
        <f>K9/K7</f>
        <v>0.26359043945251692</v>
      </c>
      <c r="N9" s="215">
        <f>L9/L7</f>
        <v>0.22257568762011443</v>
      </c>
      <c r="O9" s="182">
        <f t="shared" si="1"/>
        <v>-8.7282440016419049E-2</v>
      </c>
      <c r="Q9" s="189">
        <f t="shared" si="2"/>
        <v>1.1295247882576098</v>
      </c>
      <c r="R9" s="190">
        <f t="shared" si="3"/>
        <v>1.1896474985290846</v>
      </c>
      <c r="S9" s="182">
        <f t="shared" si="4"/>
        <v>5.3228323004950839E-2</v>
      </c>
    </row>
    <row r="10" spans="1:19" ht="24" customHeight="1" thickBot="1" x14ac:dyDescent="0.3">
      <c r="A10" s="8"/>
      <c r="B10" t="s">
        <v>36</v>
      </c>
      <c r="E10" s="19">
        <v>9648.02</v>
      </c>
      <c r="F10" s="140">
        <v>4921.1399999999994</v>
      </c>
      <c r="G10" s="247">
        <f>E10/E7</f>
        <v>0.35925983987500404</v>
      </c>
      <c r="H10" s="215">
        <f>F10/F7</f>
        <v>0.22277006537148941</v>
      </c>
      <c r="I10" s="186">
        <f t="shared" si="0"/>
        <v>-0.48993264939334713</v>
      </c>
      <c r="K10" s="19">
        <v>550.91399999999987</v>
      </c>
      <c r="L10" s="140">
        <v>414.74</v>
      </c>
      <c r="M10" s="247">
        <f>K10/K7</f>
        <v>0.16982123139920627</v>
      </c>
      <c r="N10" s="215">
        <f>L10/L7</f>
        <v>0.1182757644192256</v>
      </c>
      <c r="O10" s="209">
        <f t="shared" si="1"/>
        <v>-0.24717832547366722</v>
      </c>
      <c r="Q10" s="189">
        <f t="shared" si="2"/>
        <v>0.57101249790112352</v>
      </c>
      <c r="R10" s="190">
        <f t="shared" si="3"/>
        <v>0.84277220318869217</v>
      </c>
      <c r="S10" s="182">
        <f t="shared" si="4"/>
        <v>0.4759260196343838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69917.859999999986</v>
      </c>
      <c r="F11" s="145">
        <v>39896.730000000003</v>
      </c>
      <c r="G11" s="243">
        <f>E11/E15</f>
        <v>0.722492493525837</v>
      </c>
      <c r="H11" s="244">
        <f>F11/F15</f>
        <v>0.64362644666496738</v>
      </c>
      <c r="I11" s="164">
        <f t="shared" si="0"/>
        <v>-0.42937712910549591</v>
      </c>
      <c r="J11" s="1"/>
      <c r="K11" s="17">
        <v>8614.501000000002</v>
      </c>
      <c r="L11" s="145">
        <v>5915.53</v>
      </c>
      <c r="M11" s="243">
        <f>K11/K15</f>
        <v>0.72643594938788225</v>
      </c>
      <c r="N11" s="244">
        <f>L11/L15</f>
        <v>0.62783688656465586</v>
      </c>
      <c r="O11" s="164">
        <f t="shared" si="1"/>
        <v>-0.31330555304364138</v>
      </c>
      <c r="Q11" s="191">
        <f t="shared" si="2"/>
        <v>1.2320887681630994</v>
      </c>
      <c r="R11" s="192">
        <f t="shared" si="3"/>
        <v>1.4827104878018824</v>
      </c>
      <c r="S11" s="57">
        <f t="shared" si="4"/>
        <v>0.20341206422361169</v>
      </c>
    </row>
    <row r="12" spans="1:19" s="3" customFormat="1" ht="24" customHeight="1" x14ac:dyDescent="0.25">
      <c r="A12" s="46"/>
      <c r="B12" s="3" t="s">
        <v>33</v>
      </c>
      <c r="E12" s="31">
        <v>28507.879999999994</v>
      </c>
      <c r="F12" s="141">
        <v>20169.39</v>
      </c>
      <c r="G12" s="247">
        <f>E12/E11</f>
        <v>0.40773387515006893</v>
      </c>
      <c r="H12" s="215">
        <f>F12/F11</f>
        <v>0.50553992770836098</v>
      </c>
      <c r="I12" s="206">
        <f t="shared" si="0"/>
        <v>-0.29249772343646724</v>
      </c>
      <c r="K12" s="31">
        <v>4321.6670000000013</v>
      </c>
      <c r="L12" s="141">
        <v>3973.3599999999992</v>
      </c>
      <c r="M12" s="247">
        <f>K12/K11</f>
        <v>0.50167351538992222</v>
      </c>
      <c r="N12" s="215">
        <f>L12/L11</f>
        <v>0.6716828416050632</v>
      </c>
      <c r="O12" s="206">
        <f t="shared" si="1"/>
        <v>-8.0595520200885895E-2</v>
      </c>
      <c r="Q12" s="189">
        <f t="shared" si="2"/>
        <v>1.5159552376395589</v>
      </c>
      <c r="R12" s="190">
        <f t="shared" si="3"/>
        <v>1.9699951262779882</v>
      </c>
      <c r="S12" s="182">
        <f t="shared" si="4"/>
        <v>0.29950745072486379</v>
      </c>
    </row>
    <row r="13" spans="1:19" ht="24" customHeight="1" x14ac:dyDescent="0.25">
      <c r="A13" s="8"/>
      <c r="B13" s="3" t="s">
        <v>37</v>
      </c>
      <c r="D13" s="3"/>
      <c r="E13" s="19">
        <v>8404.3099999999977</v>
      </c>
      <c r="F13" s="140">
        <v>5660.9400000000014</v>
      </c>
      <c r="G13" s="247">
        <f>E13/E11</f>
        <v>0.12020262061796513</v>
      </c>
      <c r="H13" s="215">
        <f>F13/F11</f>
        <v>0.14188982405324951</v>
      </c>
      <c r="I13" s="182">
        <f t="shared" si="0"/>
        <v>-0.32642417997432233</v>
      </c>
      <c r="K13" s="19">
        <v>768.8950000000001</v>
      </c>
      <c r="L13" s="140">
        <v>540.13800000000015</v>
      </c>
      <c r="M13" s="247">
        <f>K13/K11</f>
        <v>8.9255895379198397E-2</v>
      </c>
      <c r="N13" s="215">
        <f>L13/L11</f>
        <v>9.130847109219295E-2</v>
      </c>
      <c r="O13" s="182">
        <f t="shared" si="1"/>
        <v>-0.29751396484565501</v>
      </c>
      <c r="Q13" s="189">
        <f t="shared" si="2"/>
        <v>0.91488176899709828</v>
      </c>
      <c r="R13" s="190">
        <f t="shared" si="3"/>
        <v>0.95414895759361518</v>
      </c>
      <c r="S13" s="182">
        <f t="shared" si="4"/>
        <v>4.2920506154103331E-2</v>
      </c>
    </row>
    <row r="14" spans="1:19" ht="24" customHeight="1" thickBot="1" x14ac:dyDescent="0.3">
      <c r="A14" s="8"/>
      <c r="B14" t="s">
        <v>36</v>
      </c>
      <c r="E14" s="19">
        <v>33005.670000000006</v>
      </c>
      <c r="F14" s="140">
        <v>14066.400000000001</v>
      </c>
      <c r="G14" s="247">
        <f>E14/E11</f>
        <v>0.47206350423196608</v>
      </c>
      <c r="H14" s="215">
        <f>F14/F11</f>
        <v>0.35257024823838945</v>
      </c>
      <c r="I14" s="186">
        <f t="shared" si="0"/>
        <v>-0.57381868024493976</v>
      </c>
      <c r="K14" s="19">
        <v>3523.9389999999999</v>
      </c>
      <c r="L14" s="140">
        <v>1402.0319999999999</v>
      </c>
      <c r="M14" s="247">
        <f>K14/K11</f>
        <v>0.4090705892308793</v>
      </c>
      <c r="N14" s="215">
        <f>L14/L11</f>
        <v>0.2370086873027438</v>
      </c>
      <c r="O14" s="209">
        <f t="shared" si="1"/>
        <v>-0.60214067269609384</v>
      </c>
      <c r="Q14" s="189">
        <f t="shared" si="2"/>
        <v>1.0676768567340096</v>
      </c>
      <c r="R14" s="190">
        <f t="shared" si="3"/>
        <v>0.99672410851390536</v>
      </c>
      <c r="S14" s="182">
        <f t="shared" si="4"/>
        <v>-6.6455264785963877E-2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96773.13</v>
      </c>
      <c r="F15" s="145">
        <v>61987.4</v>
      </c>
      <c r="G15" s="243">
        <f>G7+G11</f>
        <v>0.99999999999999978</v>
      </c>
      <c r="H15" s="244">
        <f>H7+H11</f>
        <v>1</v>
      </c>
      <c r="I15" s="164">
        <f t="shared" si="0"/>
        <v>-0.35945649376019978</v>
      </c>
      <c r="J15" s="1"/>
      <c r="K15" s="17">
        <v>11858.583000000002</v>
      </c>
      <c r="L15" s="145">
        <v>9422.0810000000001</v>
      </c>
      <c r="M15" s="243">
        <f>M7+M11</f>
        <v>1</v>
      </c>
      <c r="N15" s="244">
        <f>N7+N11</f>
        <v>1</v>
      </c>
      <c r="O15" s="164">
        <f t="shared" si="1"/>
        <v>-0.2054631653714446</v>
      </c>
      <c r="Q15" s="191">
        <f t="shared" si="2"/>
        <v>1.2254003771501452</v>
      </c>
      <c r="R15" s="192">
        <f t="shared" si="3"/>
        <v>1.5199993869721911</v>
      </c>
      <c r="S15" s="57">
        <f t="shared" si="4"/>
        <v>0.24041041223373921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38144.609999999993</v>
      </c>
      <c r="F16" s="181">
        <f t="shared" ref="F16:F17" si="5">F8+F12</f>
        <v>30778.379999999997</v>
      </c>
      <c r="G16" s="245">
        <f>E16/E15</f>
        <v>0.39416530187666754</v>
      </c>
      <c r="H16" s="246">
        <f>F16/F15</f>
        <v>0.49652639084717209</v>
      </c>
      <c r="I16" s="207">
        <f t="shared" si="0"/>
        <v>-0.19311326030073442</v>
      </c>
      <c r="J16" s="3"/>
      <c r="K16" s="180">
        <f t="shared" ref="K16:L18" si="6">K8+K12</f>
        <v>6159.7260000000015</v>
      </c>
      <c r="L16" s="181">
        <f t="shared" si="6"/>
        <v>6284.6979999999994</v>
      </c>
      <c r="M16" s="250">
        <f>K16/K15</f>
        <v>0.51943187478638897</v>
      </c>
      <c r="N16" s="246">
        <f>L16/L15</f>
        <v>0.66701803985764918</v>
      </c>
      <c r="O16" s="207">
        <f t="shared" si="1"/>
        <v>2.0288564783563084E-2</v>
      </c>
      <c r="P16" s="3"/>
      <c r="Q16" s="189">
        <f t="shared" si="2"/>
        <v>1.6148352283586076</v>
      </c>
      <c r="R16" s="190">
        <f t="shared" si="3"/>
        <v>2.041919685181611</v>
      </c>
      <c r="S16" s="182">
        <f t="shared" si="4"/>
        <v>0.26447556340290618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15974.829999999998</v>
      </c>
      <c r="F17" s="140">
        <f t="shared" si="5"/>
        <v>12221.480000000001</v>
      </c>
      <c r="G17" s="248">
        <f>E17/E15</f>
        <v>0.16507505750821533</v>
      </c>
      <c r="H17" s="215">
        <f>F17/F15</f>
        <v>0.19716071330625257</v>
      </c>
      <c r="I17" s="182">
        <f t="shared" si="0"/>
        <v>-0.23495398699078471</v>
      </c>
      <c r="K17" s="19">
        <f t="shared" si="6"/>
        <v>1624.0040000000001</v>
      </c>
      <c r="L17" s="140">
        <f t="shared" si="6"/>
        <v>1320.6110000000001</v>
      </c>
      <c r="M17" s="247">
        <f>K17/K15</f>
        <v>0.13694755941751219</v>
      </c>
      <c r="N17" s="215">
        <f>L17/L15</f>
        <v>0.14016128708721567</v>
      </c>
      <c r="O17" s="182">
        <f t="shared" si="1"/>
        <v>-0.18681788961110934</v>
      </c>
      <c r="Q17" s="189">
        <f t="shared" si="2"/>
        <v>1.0166017416147779</v>
      </c>
      <c r="R17" s="190">
        <f t="shared" si="3"/>
        <v>1.0805655288884817</v>
      </c>
      <c r="S17" s="182">
        <f t="shared" si="4"/>
        <v>6.291921866285928E-2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42653.69</v>
      </c>
      <c r="F18" s="142">
        <f>F10+F14</f>
        <v>18987.54</v>
      </c>
      <c r="G18" s="249">
        <f>E18/E15</f>
        <v>0.44075964061511702</v>
      </c>
      <c r="H18" s="221">
        <f>F18/F15</f>
        <v>0.30631289584657528</v>
      </c>
      <c r="I18" s="208">
        <f t="shared" si="0"/>
        <v>-0.55484414126890313</v>
      </c>
      <c r="K18" s="21">
        <f t="shared" si="6"/>
        <v>4074.8529999999996</v>
      </c>
      <c r="L18" s="142">
        <f t="shared" si="6"/>
        <v>1816.7719999999999</v>
      </c>
      <c r="M18" s="249">
        <f>K18/K15</f>
        <v>0.34362056579609879</v>
      </c>
      <c r="N18" s="221">
        <f>L18/L15</f>
        <v>0.19282067305513506</v>
      </c>
      <c r="O18" s="186">
        <f t="shared" si="1"/>
        <v>-0.55415029695549756</v>
      </c>
      <c r="Q18" s="193">
        <f t="shared" si="2"/>
        <v>0.95533422782413413</v>
      </c>
      <c r="R18" s="194">
        <f t="shared" si="3"/>
        <v>0.95682326409845597</v>
      </c>
      <c r="S18" s="186">
        <f t="shared" si="4"/>
        <v>1.5586547942632244E-3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P91" sqref="P91:P92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171</v>
      </c>
      <c r="B7" s="39">
        <v>36192.139999999992</v>
      </c>
      <c r="C7" s="147">
        <v>12680.110000000002</v>
      </c>
      <c r="D7" s="247">
        <f>B7/$B$33</f>
        <v>0.37398955681189605</v>
      </c>
      <c r="E7" s="246">
        <f>C7/$C$33</f>
        <v>0.20455947499007865</v>
      </c>
      <c r="F7" s="52">
        <f>(C7-B7)/B7</f>
        <v>-0.64964464660006283</v>
      </c>
      <c r="H7" s="39">
        <v>3987.2719999999999</v>
      </c>
      <c r="I7" s="147">
        <v>1201.893</v>
      </c>
      <c r="J7" s="247">
        <f>H7/$H$33</f>
        <v>0.33623511341953766</v>
      </c>
      <c r="K7" s="246">
        <f>I7/$I$33</f>
        <v>0.12756131050030248</v>
      </c>
      <c r="L7" s="52">
        <f>(I7-H7)/H7</f>
        <v>-0.69856759207799213</v>
      </c>
      <c r="N7" s="27">
        <f t="shared" ref="N7:N33" si="0">(H7/B7)*10</f>
        <v>1.1016955615224744</v>
      </c>
      <c r="O7" s="151">
        <f t="shared" ref="O7:O33" si="1">(I7/C7)*10</f>
        <v>0.94785691922230952</v>
      </c>
      <c r="P7" s="61">
        <f>(O7-N7)/N7</f>
        <v>-0.13963807032822159</v>
      </c>
    </row>
    <row r="8" spans="1:16" ht="20.100000000000001" customHeight="1" x14ac:dyDescent="0.25">
      <c r="A8" s="8" t="s">
        <v>161</v>
      </c>
      <c r="B8" s="19">
        <v>3343.6000000000004</v>
      </c>
      <c r="C8" s="140">
        <v>5804.8600000000006</v>
      </c>
      <c r="D8" s="247">
        <f t="shared" ref="D8:D32" si="2">B8/$B$33</f>
        <v>3.455091304786774E-2</v>
      </c>
      <c r="E8" s="215">
        <f t="shared" ref="E8:E32" si="3">C8/$C$33</f>
        <v>9.3645805437879301E-2</v>
      </c>
      <c r="F8" s="52">
        <f t="shared" ref="F8:F33" si="4">(C8-B8)/B8</f>
        <v>0.73611077880129205</v>
      </c>
      <c r="H8" s="19">
        <v>606.00400000000002</v>
      </c>
      <c r="I8" s="140">
        <v>1163.441</v>
      </c>
      <c r="J8" s="247">
        <f t="shared" ref="J8:J32" si="5">H8/$H$33</f>
        <v>5.1102564277705036E-2</v>
      </c>
      <c r="K8" s="215">
        <f t="shared" ref="K8:K32" si="6">I8/$I$33</f>
        <v>0.12348025876661435</v>
      </c>
      <c r="L8" s="52">
        <f t="shared" ref="L8:L33" si="7">(I8-H8)/H8</f>
        <v>0.91985696464049738</v>
      </c>
      <c r="N8" s="27">
        <f t="shared" si="0"/>
        <v>1.8124297164732623</v>
      </c>
      <c r="O8" s="152">
        <f t="shared" si="1"/>
        <v>2.0042533325523784</v>
      </c>
      <c r="P8" s="52">
        <f t="shared" ref="P8:P71" si="8">(O8-N8)/N8</f>
        <v>0.10583782330184822</v>
      </c>
    </row>
    <row r="9" spans="1:16" ht="20.100000000000001" customHeight="1" x14ac:dyDescent="0.25">
      <c r="A9" s="8" t="s">
        <v>159</v>
      </c>
      <c r="B9" s="19">
        <v>6226.3399999999992</v>
      </c>
      <c r="C9" s="140">
        <v>5767.25</v>
      </c>
      <c r="D9" s="247">
        <f t="shared" si="2"/>
        <v>6.4339553758362478E-2</v>
      </c>
      <c r="E9" s="215">
        <f t="shared" si="3"/>
        <v>9.3039069230198376E-2</v>
      </c>
      <c r="F9" s="52">
        <f t="shared" si="4"/>
        <v>-7.3733525634642388E-2</v>
      </c>
      <c r="H9" s="19">
        <v>907.41399999999999</v>
      </c>
      <c r="I9" s="140">
        <v>912.93</v>
      </c>
      <c r="J9" s="247">
        <f t="shared" si="5"/>
        <v>7.6519597661879185E-2</v>
      </c>
      <c r="K9" s="215">
        <f t="shared" si="6"/>
        <v>9.6892607906894482E-2</v>
      </c>
      <c r="L9" s="52">
        <f t="shared" si="7"/>
        <v>6.0788129784199521E-3</v>
      </c>
      <c r="N9" s="27">
        <f t="shared" si="0"/>
        <v>1.4573794556673747</v>
      </c>
      <c r="O9" s="152">
        <f t="shared" si="1"/>
        <v>1.5829554813819411</v>
      </c>
      <c r="P9" s="52">
        <f t="shared" si="8"/>
        <v>8.6165634643903782E-2</v>
      </c>
    </row>
    <row r="10" spans="1:16" ht="20.100000000000001" customHeight="1" x14ac:dyDescent="0.25">
      <c r="A10" s="8" t="s">
        <v>160</v>
      </c>
      <c r="B10" s="19">
        <v>2409.9200000000005</v>
      </c>
      <c r="C10" s="140">
        <v>2500.9699999999998</v>
      </c>
      <c r="D10" s="247">
        <f t="shared" si="2"/>
        <v>2.4902780348222707E-2</v>
      </c>
      <c r="E10" s="215">
        <f t="shared" si="3"/>
        <v>4.0346425241258699E-2</v>
      </c>
      <c r="F10" s="52">
        <f t="shared" si="4"/>
        <v>3.7781337139821757E-2</v>
      </c>
      <c r="H10" s="19">
        <v>553.41099999999994</v>
      </c>
      <c r="I10" s="140">
        <v>866.98599999999988</v>
      </c>
      <c r="J10" s="247">
        <f t="shared" si="5"/>
        <v>4.6667548728208094E-2</v>
      </c>
      <c r="K10" s="215">
        <f t="shared" si="6"/>
        <v>9.2016402745847783E-2</v>
      </c>
      <c r="L10" s="52">
        <f t="shared" si="7"/>
        <v>0.5666222753071406</v>
      </c>
      <c r="N10" s="27">
        <f t="shared" si="0"/>
        <v>2.2963874319479478</v>
      </c>
      <c r="O10" s="152">
        <f t="shared" si="1"/>
        <v>3.4665989596036733</v>
      </c>
      <c r="P10" s="52">
        <f t="shared" si="8"/>
        <v>0.50958802133099756</v>
      </c>
    </row>
    <row r="11" spans="1:16" ht="20.100000000000001" customHeight="1" x14ac:dyDescent="0.25">
      <c r="A11" s="8" t="s">
        <v>174</v>
      </c>
      <c r="B11" s="19">
        <v>13.5</v>
      </c>
      <c r="C11" s="140">
        <v>1534.58</v>
      </c>
      <c r="D11" s="247">
        <f t="shared" si="2"/>
        <v>1.3950153312184904E-4</v>
      </c>
      <c r="E11" s="215">
        <f t="shared" si="3"/>
        <v>2.4756321445971275E-2</v>
      </c>
      <c r="F11" s="52">
        <f t="shared" si="4"/>
        <v>112.67259259259259</v>
      </c>
      <c r="H11" s="19">
        <v>4.03</v>
      </c>
      <c r="I11" s="140">
        <v>473.596</v>
      </c>
      <c r="J11" s="247">
        <f t="shared" si="5"/>
        <v>3.3983824205640771E-4</v>
      </c>
      <c r="K11" s="215">
        <f t="shared" si="6"/>
        <v>5.0264479789549697E-2</v>
      </c>
      <c r="L11" s="52">
        <f t="shared" si="7"/>
        <v>116.51761786600497</v>
      </c>
      <c r="N11" s="27">
        <f t="shared" si="0"/>
        <v>2.9851851851851849</v>
      </c>
      <c r="O11" s="152">
        <f t="shared" si="1"/>
        <v>3.0861603826454149</v>
      </c>
      <c r="P11" s="52">
        <f t="shared" si="8"/>
        <v>3.3825438355163891E-2</v>
      </c>
    </row>
    <row r="12" spans="1:16" ht="20.100000000000001" customHeight="1" x14ac:dyDescent="0.25">
      <c r="A12" s="8" t="s">
        <v>162</v>
      </c>
      <c r="B12" s="19">
        <v>2107.66</v>
      </c>
      <c r="C12" s="140">
        <v>2164.9299999999998</v>
      </c>
      <c r="D12" s="247">
        <f t="shared" si="2"/>
        <v>2.1779392688858989E-2</v>
      </c>
      <c r="E12" s="215">
        <f t="shared" si="3"/>
        <v>3.4925323533492286E-2</v>
      </c>
      <c r="F12" s="52">
        <f t="shared" si="4"/>
        <v>2.7172314320146506E-2</v>
      </c>
      <c r="H12" s="19">
        <v>404.12099999999998</v>
      </c>
      <c r="I12" s="140">
        <v>440.69600000000003</v>
      </c>
      <c r="J12" s="247">
        <f t="shared" si="5"/>
        <v>3.4078354892823202E-2</v>
      </c>
      <c r="K12" s="215">
        <f t="shared" si="6"/>
        <v>4.6772682170743402E-2</v>
      </c>
      <c r="L12" s="52">
        <f t="shared" si="7"/>
        <v>9.0505071500862483E-2</v>
      </c>
      <c r="N12" s="27">
        <f t="shared" si="0"/>
        <v>1.9173917994363419</v>
      </c>
      <c r="O12" s="152">
        <f t="shared" si="1"/>
        <v>2.0356131607026557</v>
      </c>
      <c r="P12" s="52">
        <f t="shared" si="8"/>
        <v>6.1657383379373779E-2</v>
      </c>
    </row>
    <row r="13" spans="1:16" ht="20.100000000000001" customHeight="1" x14ac:dyDescent="0.25">
      <c r="A13" s="8" t="s">
        <v>172</v>
      </c>
      <c r="B13" s="19">
        <v>3546.24</v>
      </c>
      <c r="C13" s="140">
        <v>2303.7200000000003</v>
      </c>
      <c r="D13" s="247">
        <f t="shared" si="2"/>
        <v>3.6644882727261179E-2</v>
      </c>
      <c r="E13" s="215">
        <f t="shared" si="3"/>
        <v>3.7164326943862784E-2</v>
      </c>
      <c r="F13" s="52">
        <f t="shared" si="4"/>
        <v>-0.35037673705107369</v>
      </c>
      <c r="H13" s="19">
        <v>361.29300000000001</v>
      </c>
      <c r="I13" s="140">
        <v>403.27</v>
      </c>
      <c r="J13" s="247">
        <f t="shared" si="5"/>
        <v>3.0466793545232185E-2</v>
      </c>
      <c r="K13" s="215">
        <f t="shared" si="6"/>
        <v>4.2800523578602236E-2</v>
      </c>
      <c r="L13" s="52">
        <f t="shared" si="7"/>
        <v>0.11618547826833062</v>
      </c>
      <c r="N13" s="27">
        <f t="shared" si="0"/>
        <v>1.0188058337845154</v>
      </c>
      <c r="O13" s="152">
        <f t="shared" si="1"/>
        <v>1.7505165558314375</v>
      </c>
      <c r="P13" s="52">
        <f t="shared" si="8"/>
        <v>0.71820429151732168</v>
      </c>
    </row>
    <row r="14" spans="1:16" ht="20.100000000000001" customHeight="1" x14ac:dyDescent="0.25">
      <c r="A14" s="8" t="s">
        <v>165</v>
      </c>
      <c r="B14" s="19">
        <v>3431.43</v>
      </c>
      <c r="C14" s="140">
        <v>4278.91</v>
      </c>
      <c r="D14" s="247">
        <f t="shared" si="2"/>
        <v>3.5458499688911585E-2</v>
      </c>
      <c r="E14" s="215">
        <f t="shared" si="3"/>
        <v>6.9028705833766205E-2</v>
      </c>
      <c r="F14" s="52">
        <f t="shared" si="4"/>
        <v>0.24697575063457511</v>
      </c>
      <c r="H14" s="19">
        <v>298.75100000000003</v>
      </c>
      <c r="I14" s="140">
        <v>397.48499999999996</v>
      </c>
      <c r="J14" s="247">
        <f t="shared" si="5"/>
        <v>2.5192807606102693E-2</v>
      </c>
      <c r="K14" s="215">
        <f t="shared" si="6"/>
        <v>4.2186540319489943E-2</v>
      </c>
      <c r="L14" s="52">
        <f t="shared" si="7"/>
        <v>0.33048927032880193</v>
      </c>
      <c r="N14" s="27">
        <f t="shared" si="0"/>
        <v>0.87063119457485671</v>
      </c>
      <c r="O14" s="152">
        <f t="shared" si="1"/>
        <v>0.92893984683015063</v>
      </c>
      <c r="P14" s="52">
        <f t="shared" si="8"/>
        <v>6.697284983427107E-2</v>
      </c>
    </row>
    <row r="15" spans="1:16" ht="20.100000000000001" customHeight="1" x14ac:dyDescent="0.25">
      <c r="A15" s="8" t="s">
        <v>193</v>
      </c>
      <c r="B15" s="19">
        <v>10365.200000000001</v>
      </c>
      <c r="C15" s="140">
        <v>5355.34</v>
      </c>
      <c r="D15" s="247">
        <f t="shared" si="2"/>
        <v>0.10710824378626592</v>
      </c>
      <c r="E15" s="215">
        <f t="shared" si="3"/>
        <v>8.6394009105076178E-2</v>
      </c>
      <c r="F15" s="52">
        <f t="shared" si="4"/>
        <v>-0.48333461968895924</v>
      </c>
      <c r="H15" s="19">
        <v>750.51900000000001</v>
      </c>
      <c r="I15" s="140">
        <v>336.89599999999996</v>
      </c>
      <c r="J15" s="247">
        <f t="shared" si="5"/>
        <v>6.3289096176162046E-2</v>
      </c>
      <c r="K15" s="215">
        <f t="shared" si="6"/>
        <v>3.5756007616576435E-2</v>
      </c>
      <c r="L15" s="52">
        <f t="shared" si="7"/>
        <v>-0.55111596108826033</v>
      </c>
      <c r="N15" s="27">
        <f t="shared" si="0"/>
        <v>0.72407575348280784</v>
      </c>
      <c r="O15" s="152">
        <f t="shared" si="1"/>
        <v>0.62908424114995487</v>
      </c>
      <c r="P15" s="52">
        <f t="shared" si="8"/>
        <v>-0.13119001965739543</v>
      </c>
    </row>
    <row r="16" spans="1:16" ht="20.100000000000001" customHeight="1" x14ac:dyDescent="0.25">
      <c r="A16" s="8" t="s">
        <v>167</v>
      </c>
      <c r="B16" s="19">
        <v>2462.7800000000002</v>
      </c>
      <c r="C16" s="140">
        <v>1844.97</v>
      </c>
      <c r="D16" s="247">
        <f t="shared" si="2"/>
        <v>2.5449006351246476E-2</v>
      </c>
      <c r="E16" s="215">
        <f t="shared" si="3"/>
        <v>2.9763629382745523E-2</v>
      </c>
      <c r="F16" s="52">
        <f t="shared" si="4"/>
        <v>-0.25085878560001307</v>
      </c>
      <c r="H16" s="19">
        <v>443.185</v>
      </c>
      <c r="I16" s="140">
        <v>308.95999999999998</v>
      </c>
      <c r="J16" s="247">
        <f t="shared" si="5"/>
        <v>3.737250900887569E-2</v>
      </c>
      <c r="K16" s="215">
        <f t="shared" si="6"/>
        <v>3.2791057516911616E-2</v>
      </c>
      <c r="L16" s="52">
        <f t="shared" si="7"/>
        <v>-0.30286449225492745</v>
      </c>
      <c r="N16" s="27">
        <f t="shared" si="0"/>
        <v>1.7995314238381015</v>
      </c>
      <c r="O16" s="152">
        <f t="shared" si="1"/>
        <v>1.6746071751844203</v>
      </c>
      <c r="P16" s="52">
        <f t="shared" si="8"/>
        <v>-6.9420431896231399E-2</v>
      </c>
    </row>
    <row r="17" spans="1:16" ht="20.100000000000001" customHeight="1" x14ac:dyDescent="0.25">
      <c r="A17" s="8" t="s">
        <v>170</v>
      </c>
      <c r="B17" s="19">
        <v>1660.04</v>
      </c>
      <c r="C17" s="140">
        <v>1342.05</v>
      </c>
      <c r="D17" s="247">
        <f t="shared" si="2"/>
        <v>1.715393518841439E-2</v>
      </c>
      <c r="E17" s="215">
        <f t="shared" si="3"/>
        <v>2.1650367655362216E-2</v>
      </c>
      <c r="F17" s="52">
        <f t="shared" si="4"/>
        <v>-0.19155562516565866</v>
      </c>
      <c r="H17" s="19">
        <v>274.02500000000003</v>
      </c>
      <c r="I17" s="140">
        <v>232.84400000000002</v>
      </c>
      <c r="J17" s="247">
        <f t="shared" si="5"/>
        <v>2.3107735553227576E-2</v>
      </c>
      <c r="K17" s="215">
        <f t="shared" si="6"/>
        <v>2.4712587378520744E-2</v>
      </c>
      <c r="L17" s="52">
        <f t="shared" si="7"/>
        <v>-0.15028190858498314</v>
      </c>
      <c r="N17" s="27">
        <f t="shared" si="0"/>
        <v>1.6507132358256429</v>
      </c>
      <c r="O17" s="152">
        <f t="shared" si="1"/>
        <v>1.7349875190939237</v>
      </c>
      <c r="P17" s="52">
        <f t="shared" si="8"/>
        <v>5.1053254701825319E-2</v>
      </c>
    </row>
    <row r="18" spans="1:16" ht="20.100000000000001" customHeight="1" x14ac:dyDescent="0.25">
      <c r="A18" s="8" t="s">
        <v>176</v>
      </c>
      <c r="B18" s="19">
        <v>1882.7699999999998</v>
      </c>
      <c r="C18" s="140">
        <v>1561.26</v>
      </c>
      <c r="D18" s="247">
        <f t="shared" si="2"/>
        <v>1.945550381598694E-2</v>
      </c>
      <c r="E18" s="215">
        <f t="shared" si="3"/>
        <v>2.5186731497046169E-2</v>
      </c>
      <c r="F18" s="52">
        <f t="shared" si="4"/>
        <v>-0.17076435252314398</v>
      </c>
      <c r="H18" s="19">
        <v>235.53799999999998</v>
      </c>
      <c r="I18" s="140">
        <v>217.05600000000001</v>
      </c>
      <c r="J18" s="247">
        <f t="shared" si="5"/>
        <v>1.9862238178035271E-2</v>
      </c>
      <c r="K18" s="215">
        <f t="shared" si="6"/>
        <v>2.3036949056158624E-2</v>
      </c>
      <c r="L18" s="52">
        <f t="shared" si="7"/>
        <v>-7.8467168779559865E-2</v>
      </c>
      <c r="N18" s="27">
        <f t="shared" si="0"/>
        <v>1.2510184462255083</v>
      </c>
      <c r="O18" s="152">
        <f t="shared" si="1"/>
        <v>1.3902617116944007</v>
      </c>
      <c r="P18" s="52">
        <f t="shared" si="8"/>
        <v>0.111303926723869</v>
      </c>
    </row>
    <row r="19" spans="1:16" ht="20.100000000000001" customHeight="1" x14ac:dyDescent="0.25">
      <c r="A19" s="8" t="s">
        <v>169</v>
      </c>
      <c r="B19" s="19">
        <v>2585.3999999999996</v>
      </c>
      <c r="C19" s="140">
        <v>1691.65</v>
      </c>
      <c r="D19" s="247">
        <f t="shared" si="2"/>
        <v>2.6716093609868777E-2</v>
      </c>
      <c r="E19" s="215">
        <f t="shared" si="3"/>
        <v>2.7290223497033264E-2</v>
      </c>
      <c r="F19" s="52">
        <f t="shared" si="4"/>
        <v>-0.34569118898429629</v>
      </c>
      <c r="H19" s="19">
        <v>335.05</v>
      </c>
      <c r="I19" s="140">
        <v>215.81300000000002</v>
      </c>
      <c r="J19" s="247">
        <f t="shared" si="5"/>
        <v>2.8253797270719451E-2</v>
      </c>
      <c r="K19" s="215">
        <f t="shared" si="6"/>
        <v>2.2905024909040804E-2</v>
      </c>
      <c r="L19" s="52">
        <f t="shared" si="7"/>
        <v>-0.35587822713027906</v>
      </c>
      <c r="N19" s="27">
        <f t="shared" si="0"/>
        <v>1.2959309971377739</v>
      </c>
      <c r="O19" s="152">
        <f t="shared" si="1"/>
        <v>1.2757544409304524</v>
      </c>
      <c r="P19" s="52">
        <f t="shared" si="8"/>
        <v>-1.5569159354845249E-2</v>
      </c>
    </row>
    <row r="20" spans="1:16" ht="20.100000000000001" customHeight="1" x14ac:dyDescent="0.25">
      <c r="A20" s="8" t="s">
        <v>196</v>
      </c>
      <c r="B20" s="19">
        <v>2342.54</v>
      </c>
      <c r="C20" s="140">
        <v>2163.98</v>
      </c>
      <c r="D20" s="247">
        <f t="shared" si="2"/>
        <v>2.4206512696241203E-2</v>
      </c>
      <c r="E20" s="215">
        <f t="shared" si="3"/>
        <v>3.4909997838270354E-2</v>
      </c>
      <c r="F20" s="52">
        <f t="shared" si="4"/>
        <v>-7.6224952402093427E-2</v>
      </c>
      <c r="H20" s="19">
        <v>204.96199999999999</v>
      </c>
      <c r="I20" s="140">
        <v>208.35900000000004</v>
      </c>
      <c r="J20" s="247">
        <f t="shared" si="5"/>
        <v>1.7283852547981496E-2</v>
      </c>
      <c r="K20" s="215">
        <f t="shared" si="6"/>
        <v>2.2113904560998796E-2</v>
      </c>
      <c r="L20" s="52">
        <f t="shared" si="7"/>
        <v>1.6573803924630169E-2</v>
      </c>
      <c r="N20" s="27">
        <f t="shared" si="0"/>
        <v>0.87495624407694206</v>
      </c>
      <c r="O20" s="152">
        <f t="shared" si="1"/>
        <v>0.96285085814101801</v>
      </c>
      <c r="P20" s="52">
        <f t="shared" si="8"/>
        <v>0.10045601098235794</v>
      </c>
    </row>
    <row r="21" spans="1:16" ht="20.100000000000001" customHeight="1" x14ac:dyDescent="0.25">
      <c r="A21" s="8" t="s">
        <v>166</v>
      </c>
      <c r="B21" s="19">
        <v>955.07</v>
      </c>
      <c r="C21" s="140">
        <v>933.69</v>
      </c>
      <c r="D21" s="247">
        <f t="shared" si="2"/>
        <v>9.869165128791435E-3</v>
      </c>
      <c r="E21" s="215">
        <f t="shared" si="3"/>
        <v>1.5062577233437763E-2</v>
      </c>
      <c r="F21" s="52">
        <f t="shared" si="4"/>
        <v>-2.2385793711455697E-2</v>
      </c>
      <c r="H21" s="19">
        <v>172.51999999999998</v>
      </c>
      <c r="I21" s="140">
        <v>197.304</v>
      </c>
      <c r="J21" s="247">
        <f t="shared" si="5"/>
        <v>1.4548112535873807E-2</v>
      </c>
      <c r="K21" s="215">
        <f t="shared" si="6"/>
        <v>2.0940596880880145E-2</v>
      </c>
      <c r="L21" s="52">
        <f t="shared" si="7"/>
        <v>0.14365870623695817</v>
      </c>
      <c r="N21" s="27">
        <f t="shared" si="0"/>
        <v>1.8063597432648912</v>
      </c>
      <c r="O21" s="152">
        <f t="shared" si="1"/>
        <v>2.1131638980818042</v>
      </c>
      <c r="P21" s="52">
        <f t="shared" si="8"/>
        <v>0.16984665206410218</v>
      </c>
    </row>
    <row r="22" spans="1:16" ht="20.100000000000001" customHeight="1" x14ac:dyDescent="0.25">
      <c r="A22" s="8" t="s">
        <v>178</v>
      </c>
      <c r="B22" s="19">
        <v>602.02</v>
      </c>
      <c r="C22" s="140">
        <v>788.04</v>
      </c>
      <c r="D22" s="247">
        <f t="shared" si="2"/>
        <v>6.2209417014826339E-3</v>
      </c>
      <c r="E22" s="215">
        <f t="shared" si="3"/>
        <v>1.2712906171254156E-2</v>
      </c>
      <c r="F22" s="52">
        <f t="shared" si="4"/>
        <v>0.30899305670907939</v>
      </c>
      <c r="H22" s="19">
        <v>137.70399999999998</v>
      </c>
      <c r="I22" s="140">
        <v>195.42200000000003</v>
      </c>
      <c r="J22" s="247">
        <f t="shared" si="5"/>
        <v>1.1612179971249517E-2</v>
      </c>
      <c r="K22" s="215">
        <f t="shared" si="6"/>
        <v>2.0740853321044479E-2</v>
      </c>
      <c r="L22" s="52">
        <f t="shared" si="7"/>
        <v>0.41914541335037514</v>
      </c>
      <c r="N22" s="27">
        <f t="shared" si="0"/>
        <v>2.2873658682435796</v>
      </c>
      <c r="O22" s="152">
        <f t="shared" si="1"/>
        <v>2.4798487386427088</v>
      </c>
      <c r="P22" s="52">
        <f t="shared" si="8"/>
        <v>8.4150451430375167E-2</v>
      </c>
    </row>
    <row r="23" spans="1:16" ht="20.100000000000001" customHeight="1" x14ac:dyDescent="0.25">
      <c r="A23" s="8" t="s">
        <v>164</v>
      </c>
      <c r="B23" s="19">
        <v>1149.25</v>
      </c>
      <c r="C23" s="140">
        <v>594.69000000000005</v>
      </c>
      <c r="D23" s="247">
        <f t="shared" si="2"/>
        <v>1.1875713847428519E-2</v>
      </c>
      <c r="E23" s="215">
        <f t="shared" si="3"/>
        <v>9.5937238858219576E-3</v>
      </c>
      <c r="F23" s="52">
        <f t="shared" si="4"/>
        <v>-0.48254078747008916</v>
      </c>
      <c r="H23" s="19">
        <v>273.58299999999997</v>
      </c>
      <c r="I23" s="140">
        <v>165.34700000000004</v>
      </c>
      <c r="J23" s="247">
        <f t="shared" si="5"/>
        <v>2.3070462971840736E-2</v>
      </c>
      <c r="K23" s="215">
        <f t="shared" si="6"/>
        <v>1.754888330932414E-2</v>
      </c>
      <c r="L23" s="52">
        <f t="shared" si="7"/>
        <v>-0.39562399710508306</v>
      </c>
      <c r="N23" s="27">
        <f t="shared" si="0"/>
        <v>2.3805351316075698</v>
      </c>
      <c r="O23" s="152">
        <f t="shared" si="1"/>
        <v>2.7803897829121063</v>
      </c>
      <c r="P23" s="52">
        <f t="shared" si="8"/>
        <v>0.16796838912203557</v>
      </c>
    </row>
    <row r="24" spans="1:16" ht="20.100000000000001" customHeight="1" x14ac:dyDescent="0.25">
      <c r="A24" s="8" t="s">
        <v>195</v>
      </c>
      <c r="B24" s="19">
        <v>56.16</v>
      </c>
      <c r="C24" s="140">
        <v>486.54</v>
      </c>
      <c r="D24" s="247">
        <f t="shared" si="2"/>
        <v>5.8032637778689198E-4</v>
      </c>
      <c r="E24" s="215">
        <f t="shared" si="3"/>
        <v>7.8490144771356744E-3</v>
      </c>
      <c r="F24" s="52">
        <f t="shared" si="4"/>
        <v>7.6634615384615392</v>
      </c>
      <c r="H24" s="19">
        <v>15.061999999999999</v>
      </c>
      <c r="I24" s="140">
        <v>121.551</v>
      </c>
      <c r="J24" s="247">
        <f t="shared" si="5"/>
        <v>1.2701348887974224E-3</v>
      </c>
      <c r="K24" s="215">
        <f t="shared" si="6"/>
        <v>1.2900653263328987E-2</v>
      </c>
      <c r="L24" s="52">
        <f t="shared" si="7"/>
        <v>7.0700438188819552</v>
      </c>
      <c r="N24" s="27">
        <f t="shared" si="0"/>
        <v>2.6819800569800574</v>
      </c>
      <c r="O24" s="152">
        <f t="shared" si="1"/>
        <v>2.4982735232457762</v>
      </c>
      <c r="P24" s="52">
        <f t="shared" si="8"/>
        <v>-6.8496606921505956E-2</v>
      </c>
    </row>
    <row r="25" spans="1:16" ht="20.100000000000001" customHeight="1" x14ac:dyDescent="0.25">
      <c r="A25" s="8" t="s">
        <v>204</v>
      </c>
      <c r="B25" s="19">
        <v>116.38</v>
      </c>
      <c r="C25" s="140">
        <v>709.08</v>
      </c>
      <c r="D25" s="247">
        <f t="shared" si="2"/>
        <v>1.2026065499793179E-3</v>
      </c>
      <c r="E25" s="215">
        <f t="shared" si="3"/>
        <v>1.1439098913650192E-2</v>
      </c>
      <c r="F25" s="52">
        <f t="shared" si="4"/>
        <v>5.092799450077333</v>
      </c>
      <c r="H25" s="19">
        <v>20.39</v>
      </c>
      <c r="I25" s="140">
        <v>108.065</v>
      </c>
      <c r="J25" s="247">
        <f t="shared" si="5"/>
        <v>1.7194297160124448E-3</v>
      </c>
      <c r="K25" s="215">
        <f t="shared" si="6"/>
        <v>1.1469334640617081E-2</v>
      </c>
      <c r="L25" s="52">
        <f t="shared" si="7"/>
        <v>4.299901912702305</v>
      </c>
      <c r="N25" s="27">
        <f t="shared" si="0"/>
        <v>1.7520192472933496</v>
      </c>
      <c r="O25" s="152">
        <f t="shared" si="1"/>
        <v>1.5240170361595307</v>
      </c>
      <c r="P25" s="52">
        <f t="shared" si="8"/>
        <v>-0.13013681869423169</v>
      </c>
    </row>
    <row r="26" spans="1:16" ht="20.100000000000001" customHeight="1" x14ac:dyDescent="0.25">
      <c r="A26" s="8" t="s">
        <v>200</v>
      </c>
      <c r="B26" s="19">
        <v>325.10000000000002</v>
      </c>
      <c r="C26" s="140">
        <v>537.24</v>
      </c>
      <c r="D26" s="247">
        <f t="shared" si="2"/>
        <v>3.3594035865120836E-3</v>
      </c>
      <c r="E26" s="215">
        <f t="shared" si="3"/>
        <v>8.6669226326640571E-3</v>
      </c>
      <c r="F26" s="52">
        <f t="shared" si="4"/>
        <v>0.6525376807136265</v>
      </c>
      <c r="H26" s="19">
        <v>54.672000000000004</v>
      </c>
      <c r="I26" s="140">
        <v>97.60499999999999</v>
      </c>
      <c r="J26" s="247">
        <f t="shared" si="5"/>
        <v>4.6103316053865808E-3</v>
      </c>
      <c r="K26" s="215">
        <f t="shared" si="6"/>
        <v>1.0359176491902376E-2</v>
      </c>
      <c r="L26" s="52">
        <f t="shared" si="7"/>
        <v>0.78528314310798919</v>
      </c>
      <c r="N26" s="27">
        <f t="shared" ref="N26:N30" si="9">(H26/B26)*10</f>
        <v>1.681697939095663</v>
      </c>
      <c r="O26" s="152">
        <f t="shared" ref="O26:O31" si="10">(I26/C26)*10</f>
        <v>1.816785794058521</v>
      </c>
      <c r="P26" s="52">
        <f t="shared" ref="P26:P30" si="11">(O26-N26)/N26</f>
        <v>8.0328251478682208E-2</v>
      </c>
    </row>
    <row r="27" spans="1:16" ht="20.100000000000001" customHeight="1" x14ac:dyDescent="0.25">
      <c r="A27" s="8" t="s">
        <v>163</v>
      </c>
      <c r="B27" s="19">
        <v>4549.4500000000016</v>
      </c>
      <c r="C27" s="140">
        <v>460.38</v>
      </c>
      <c r="D27" s="247">
        <f t="shared" si="2"/>
        <v>4.701149998971825E-2</v>
      </c>
      <c r="E27" s="215">
        <f t="shared" si="3"/>
        <v>7.4269932276559416E-3</v>
      </c>
      <c r="F27" s="52">
        <f t="shared" si="4"/>
        <v>-0.89880535009726448</v>
      </c>
      <c r="H27" s="19">
        <v>303.01900000000001</v>
      </c>
      <c r="I27" s="140">
        <v>90.73899999999999</v>
      </c>
      <c r="J27" s="247">
        <f t="shared" si="5"/>
        <v>2.5552715699675085E-2</v>
      </c>
      <c r="K27" s="215">
        <f t="shared" si="6"/>
        <v>9.6304627396007342E-3</v>
      </c>
      <c r="L27" s="52">
        <f t="shared" si="7"/>
        <v>-0.70055013051986847</v>
      </c>
      <c r="N27" s="27">
        <f t="shared" si="9"/>
        <v>0.66605633648023366</v>
      </c>
      <c r="O27" s="152">
        <f t="shared" si="10"/>
        <v>1.9709587731873668</v>
      </c>
      <c r="P27" s="52">
        <f t="shared" si="11"/>
        <v>1.9591472451157415</v>
      </c>
    </row>
    <row r="28" spans="1:16" ht="20.100000000000001" customHeight="1" x14ac:dyDescent="0.25">
      <c r="A28" s="8" t="s">
        <v>175</v>
      </c>
      <c r="B28" s="19">
        <v>1317.9099999999999</v>
      </c>
      <c r="C28" s="140">
        <v>1018.25</v>
      </c>
      <c r="D28" s="247">
        <f t="shared" si="2"/>
        <v>1.361855300123082E-2</v>
      </c>
      <c r="E28" s="215">
        <f t="shared" si="3"/>
        <v>1.6426725431297327E-2</v>
      </c>
      <c r="F28" s="52">
        <f t="shared" si="4"/>
        <v>-0.22737516218861675</v>
      </c>
      <c r="H28" s="19">
        <v>180.36699999999999</v>
      </c>
      <c r="I28" s="140">
        <v>79.277999999999992</v>
      </c>
      <c r="J28" s="247">
        <f t="shared" si="5"/>
        <v>1.5209827346150888E-2</v>
      </c>
      <c r="K28" s="215">
        <f t="shared" si="6"/>
        <v>8.4140647909946888E-3</v>
      </c>
      <c r="L28" s="52">
        <f t="shared" si="7"/>
        <v>-0.56046283411045261</v>
      </c>
      <c r="N28" s="27">
        <f t="shared" si="9"/>
        <v>1.3685835906852517</v>
      </c>
      <c r="O28" s="152">
        <f t="shared" si="10"/>
        <v>0.77857107782960955</v>
      </c>
      <c r="P28" s="52">
        <f t="shared" si="11"/>
        <v>-0.4311117836508781</v>
      </c>
    </row>
    <row r="29" spans="1:16" ht="20.100000000000001" customHeight="1" x14ac:dyDescent="0.25">
      <c r="A29" s="8" t="s">
        <v>209</v>
      </c>
      <c r="B29" s="19"/>
      <c r="C29" s="140">
        <v>185.85</v>
      </c>
      <c r="D29" s="247">
        <f t="shared" si="2"/>
        <v>0</v>
      </c>
      <c r="E29" s="215">
        <f t="shared" si="3"/>
        <v>2.9981899547327356E-3</v>
      </c>
      <c r="F29" s="52"/>
      <c r="H29" s="19"/>
      <c r="I29" s="140">
        <v>74.709999999999994</v>
      </c>
      <c r="J29" s="247">
        <f t="shared" si="5"/>
        <v>0</v>
      </c>
      <c r="K29" s="215">
        <f t="shared" si="6"/>
        <v>7.9292462036783615E-3</v>
      </c>
      <c r="L29" s="52"/>
      <c r="N29" s="27"/>
      <c r="O29" s="152">
        <f t="shared" si="10"/>
        <v>4.0199085283831044</v>
      </c>
      <c r="P29" s="52"/>
    </row>
    <row r="30" spans="1:16" ht="20.100000000000001" customHeight="1" x14ac:dyDescent="0.25">
      <c r="A30" s="8" t="s">
        <v>205</v>
      </c>
      <c r="B30" s="19">
        <v>406.46</v>
      </c>
      <c r="C30" s="140">
        <v>226.75</v>
      </c>
      <c r="D30" s="247">
        <f t="shared" si="2"/>
        <v>4.2001328261264265E-3</v>
      </c>
      <c r="E30" s="215">
        <f t="shared" si="3"/>
        <v>3.6580014648138165E-3</v>
      </c>
      <c r="F30" s="52">
        <f t="shared" si="4"/>
        <v>-0.44213452738276826</v>
      </c>
      <c r="H30" s="19">
        <v>99.01100000000001</v>
      </c>
      <c r="I30" s="140">
        <v>72.650000000000006</v>
      </c>
      <c r="J30" s="247">
        <f t="shared" si="5"/>
        <v>8.3493112119719555E-3</v>
      </c>
      <c r="K30" s="215">
        <f t="shared" si="6"/>
        <v>7.7106108512546255E-3</v>
      </c>
      <c r="L30" s="52">
        <f t="shared" si="7"/>
        <v>-0.26624314470109384</v>
      </c>
      <c r="N30" s="27">
        <f t="shared" si="9"/>
        <v>2.4359346553166366</v>
      </c>
      <c r="O30" s="152">
        <f t="shared" si="10"/>
        <v>3.2039691289966927</v>
      </c>
      <c r="P30" s="52">
        <f t="shared" si="11"/>
        <v>0.31529354533536236</v>
      </c>
    </row>
    <row r="31" spans="1:16" ht="20.100000000000001" customHeight="1" x14ac:dyDescent="0.25">
      <c r="A31" s="8" t="s">
        <v>187</v>
      </c>
      <c r="B31" s="19"/>
      <c r="C31" s="140">
        <v>211.67</v>
      </c>
      <c r="D31" s="247">
        <f t="shared" si="2"/>
        <v>0</v>
      </c>
      <c r="E31" s="215">
        <f t="shared" si="3"/>
        <v>3.4147262185540927E-3</v>
      </c>
      <c r="F31" s="52"/>
      <c r="H31" s="19"/>
      <c r="I31" s="140">
        <v>70.519000000000005</v>
      </c>
      <c r="J31" s="247">
        <f t="shared" si="5"/>
        <v>0</v>
      </c>
      <c r="K31" s="215">
        <f t="shared" si="6"/>
        <v>7.4844400085289052E-3</v>
      </c>
      <c r="L31" s="52"/>
      <c r="N31" s="27"/>
      <c r="O31" s="152">
        <f t="shared" si="10"/>
        <v>3.3315538337978934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8725.769999999975</v>
      </c>
      <c r="C32" s="140">
        <f>C33-SUM(C7:C31)</f>
        <v>4840.6399999999994</v>
      </c>
      <c r="D32" s="247">
        <f t="shared" si="2"/>
        <v>9.0167280938417277E-2</v>
      </c>
      <c r="E32" s="215">
        <f t="shared" si="3"/>
        <v>7.8090708756940908E-2</v>
      </c>
      <c r="F32" s="52">
        <f t="shared" si="4"/>
        <v>-0.44524781194095037</v>
      </c>
      <c r="H32" s="19">
        <f>H33-SUM(H7:H31)</f>
        <v>1236.6799999999967</v>
      </c>
      <c r="I32" s="140">
        <f>I33-SUM(I7:I31)</f>
        <v>768.66599999999926</v>
      </c>
      <c r="J32" s="247">
        <f t="shared" si="5"/>
        <v>0.10428564694449556</v>
      </c>
      <c r="K32" s="215">
        <f t="shared" si="6"/>
        <v>8.1581340682594386E-2</v>
      </c>
      <c r="L32" s="52">
        <f t="shared" ref="L32" si="12">(I32-H32)/H32</f>
        <v>-0.37844389817899432</v>
      </c>
      <c r="N32" s="27">
        <f t="shared" ref="N32" si="13">(H32/B32)*10</f>
        <v>1.4172732033963766</v>
      </c>
      <c r="O32" s="152">
        <f t="shared" ref="O32" si="14">(I32/C32)*10</f>
        <v>1.5879429166391206</v>
      </c>
      <c r="P32" s="52">
        <f t="shared" ref="P32" si="15">(O32-N32)/N32</f>
        <v>0.12042118120468817</v>
      </c>
    </row>
    <row r="33" spans="1:16" ht="26.25" customHeight="1" thickBot="1" x14ac:dyDescent="0.3">
      <c r="A33" s="12" t="s">
        <v>18</v>
      </c>
      <c r="B33" s="17">
        <v>96773.129999999976</v>
      </c>
      <c r="C33" s="145">
        <v>61987.400000000009</v>
      </c>
      <c r="D33" s="243">
        <f>SUM(D7:D32)</f>
        <v>0.99999999999999989</v>
      </c>
      <c r="E33" s="244">
        <f>SUM(E7:E32)</f>
        <v>0.99999999999999989</v>
      </c>
      <c r="F33" s="57">
        <f t="shared" si="4"/>
        <v>-0.3594564937601995</v>
      </c>
      <c r="G33" s="1"/>
      <c r="H33" s="17">
        <v>11858.582999999997</v>
      </c>
      <c r="I33" s="145">
        <v>9422.0809999999965</v>
      </c>
      <c r="J33" s="243">
        <f>SUM(J7:J32)</f>
        <v>1</v>
      </c>
      <c r="K33" s="244">
        <f>SUM(K7:K32)</f>
        <v>1.0000000000000002</v>
      </c>
      <c r="L33" s="57">
        <f t="shared" si="7"/>
        <v>-0.20546316537144454</v>
      </c>
      <c r="N33" s="29">
        <f t="shared" si="0"/>
        <v>1.2254003771501449</v>
      </c>
      <c r="O33" s="146">
        <f t="shared" si="1"/>
        <v>1.5199993869721904</v>
      </c>
      <c r="P33" s="57">
        <f t="shared" si="8"/>
        <v>0.24041041223373888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L5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6226.3399999999992</v>
      </c>
      <c r="C39" s="147">
        <v>5767.25</v>
      </c>
      <c r="D39" s="247">
        <f t="shared" ref="D39:D61" si="16">B39/$B$62</f>
        <v>0.23184797620727698</v>
      </c>
      <c r="E39" s="246">
        <f t="shared" ref="E39:E61" si="17">C39/$C$62</f>
        <v>0.26107175563258161</v>
      </c>
      <c r="F39" s="52">
        <f>(C39-B39)/B39</f>
        <v>-7.3733525634642388E-2</v>
      </c>
      <c r="H39" s="39">
        <v>907.41399999999999</v>
      </c>
      <c r="I39" s="147">
        <v>912.93</v>
      </c>
      <c r="J39" s="247">
        <f t="shared" ref="J39:J61" si="18">H39/$H$62</f>
        <v>0.27971364472291393</v>
      </c>
      <c r="K39" s="246">
        <f t="shared" ref="K39:K61" si="19">I39/$I$62</f>
        <v>0.26034984233795549</v>
      </c>
      <c r="L39" s="52">
        <f>(I39-H39)/H39</f>
        <v>6.0788129784199521E-3</v>
      </c>
      <c r="N39" s="27">
        <f t="shared" ref="N39:N62" si="20">(H39/B39)*10</f>
        <v>1.4573794556673747</v>
      </c>
      <c r="O39" s="151">
        <f t="shared" ref="O39:O62" si="21">(I39/C39)*10</f>
        <v>1.5829554813819411</v>
      </c>
      <c r="P39" s="61">
        <f t="shared" si="8"/>
        <v>8.6165634643903782E-2</v>
      </c>
    </row>
    <row r="40" spans="1:16" ht="20.100000000000001" customHeight="1" x14ac:dyDescent="0.25">
      <c r="A40" s="38" t="s">
        <v>174</v>
      </c>
      <c r="B40" s="19">
        <v>13.5</v>
      </c>
      <c r="C40" s="140">
        <v>1534.58</v>
      </c>
      <c r="D40" s="247">
        <f t="shared" si="16"/>
        <v>5.0269462939676272E-4</v>
      </c>
      <c r="E40" s="215">
        <f t="shared" si="17"/>
        <v>6.9467336210264352E-2</v>
      </c>
      <c r="F40" s="52">
        <f t="shared" ref="F40:F62" si="22">(C40-B40)/B40</f>
        <v>112.67259259259259</v>
      </c>
      <c r="H40" s="19">
        <v>4.03</v>
      </c>
      <c r="I40" s="140">
        <v>473.596</v>
      </c>
      <c r="J40" s="247">
        <f t="shared" si="18"/>
        <v>1.2422620636593034E-3</v>
      </c>
      <c r="K40" s="215">
        <f t="shared" si="19"/>
        <v>0.13506034847347154</v>
      </c>
      <c r="L40" s="52">
        <f t="shared" ref="L40:L62" si="23">(I40-H40)/H40</f>
        <v>116.51761786600497</v>
      </c>
      <c r="N40" s="27">
        <f t="shared" si="20"/>
        <v>2.9851851851851849</v>
      </c>
      <c r="O40" s="152">
        <f t="shared" si="21"/>
        <v>3.0861603826454149</v>
      </c>
      <c r="P40" s="52">
        <f t="shared" si="8"/>
        <v>3.3825438355163891E-2</v>
      </c>
    </row>
    <row r="41" spans="1:16" ht="20.100000000000001" customHeight="1" x14ac:dyDescent="0.25">
      <c r="A41" s="38" t="s">
        <v>172</v>
      </c>
      <c r="B41" s="19">
        <v>3546.24</v>
      </c>
      <c r="C41" s="140">
        <v>2303.7200000000003</v>
      </c>
      <c r="D41" s="247">
        <f t="shared" si="16"/>
        <v>0.13205005944829448</v>
      </c>
      <c r="E41" s="215">
        <f t="shared" si="17"/>
        <v>0.10428475007774779</v>
      </c>
      <c r="F41" s="52">
        <f t="shared" si="22"/>
        <v>-0.35037673705107369</v>
      </c>
      <c r="H41" s="19">
        <v>361.29300000000001</v>
      </c>
      <c r="I41" s="140">
        <v>403.27</v>
      </c>
      <c r="J41" s="247">
        <f t="shared" si="18"/>
        <v>0.11136987289470489</v>
      </c>
      <c r="K41" s="215">
        <f t="shared" si="19"/>
        <v>0.1150047439777719</v>
      </c>
      <c r="L41" s="52">
        <f t="shared" si="23"/>
        <v>0.11618547826833062</v>
      </c>
      <c r="N41" s="27">
        <f t="shared" si="20"/>
        <v>1.0188058337845154</v>
      </c>
      <c r="O41" s="152">
        <f t="shared" si="21"/>
        <v>1.7505165558314375</v>
      </c>
      <c r="P41" s="52">
        <f t="shared" si="8"/>
        <v>0.71820429151732168</v>
      </c>
    </row>
    <row r="42" spans="1:16" ht="20.100000000000001" customHeight="1" x14ac:dyDescent="0.25">
      <c r="A42" s="38" t="s">
        <v>165</v>
      </c>
      <c r="B42" s="19">
        <v>3431.43</v>
      </c>
      <c r="C42" s="140">
        <v>4278.91</v>
      </c>
      <c r="D42" s="247">
        <f t="shared" si="16"/>
        <v>0.12777492090006914</v>
      </c>
      <c r="E42" s="215">
        <f t="shared" si="17"/>
        <v>0.19369761080130213</v>
      </c>
      <c r="F42" s="52">
        <f t="shared" si="22"/>
        <v>0.24697575063457511</v>
      </c>
      <c r="H42" s="19">
        <v>298.75100000000003</v>
      </c>
      <c r="I42" s="140">
        <v>397.48499999999996</v>
      </c>
      <c r="J42" s="247">
        <f t="shared" si="18"/>
        <v>9.2091075379722234E-2</v>
      </c>
      <c r="K42" s="215">
        <f t="shared" si="19"/>
        <v>0.11335497473158097</v>
      </c>
      <c r="L42" s="52">
        <f t="shared" si="23"/>
        <v>0.33048927032880193</v>
      </c>
      <c r="N42" s="27">
        <f t="shared" si="20"/>
        <v>0.87063119457485671</v>
      </c>
      <c r="O42" s="152">
        <f t="shared" si="21"/>
        <v>0.92893984683015063</v>
      </c>
      <c r="P42" s="52">
        <f t="shared" si="8"/>
        <v>6.697284983427107E-2</v>
      </c>
    </row>
    <row r="43" spans="1:16" ht="20.100000000000001" customHeight="1" x14ac:dyDescent="0.25">
      <c r="A43" s="38" t="s">
        <v>170</v>
      </c>
      <c r="B43" s="19">
        <v>1660.04</v>
      </c>
      <c r="C43" s="140">
        <v>1342.05</v>
      </c>
      <c r="D43" s="247">
        <f t="shared" si="16"/>
        <v>6.1814310561763106E-2</v>
      </c>
      <c r="E43" s="215">
        <f t="shared" si="17"/>
        <v>6.0751892088379403E-2</v>
      </c>
      <c r="F43" s="52">
        <f t="shared" si="22"/>
        <v>-0.19155562516565866</v>
      </c>
      <c r="H43" s="19">
        <v>274.02500000000003</v>
      </c>
      <c r="I43" s="140">
        <v>232.84400000000002</v>
      </c>
      <c r="J43" s="247">
        <f t="shared" si="18"/>
        <v>8.4469196524625464E-2</v>
      </c>
      <c r="K43" s="215">
        <f t="shared" si="19"/>
        <v>6.6402570503038466E-2</v>
      </c>
      <c r="L43" s="52">
        <f t="shared" si="23"/>
        <v>-0.15028190858498314</v>
      </c>
      <c r="N43" s="27">
        <f t="shared" si="20"/>
        <v>1.6507132358256429</v>
      </c>
      <c r="O43" s="152">
        <f t="shared" si="21"/>
        <v>1.7349875190939237</v>
      </c>
      <c r="P43" s="52">
        <f t="shared" si="8"/>
        <v>5.1053254701825319E-2</v>
      </c>
    </row>
    <row r="44" spans="1:16" ht="20.100000000000001" customHeight="1" x14ac:dyDescent="0.25">
      <c r="A44" s="38" t="s">
        <v>176</v>
      </c>
      <c r="B44" s="19">
        <v>1882.7699999999998</v>
      </c>
      <c r="C44" s="140">
        <v>1561.26</v>
      </c>
      <c r="D44" s="247">
        <f t="shared" si="16"/>
        <v>7.0108027214025398E-2</v>
      </c>
      <c r="E44" s="215">
        <f t="shared" si="17"/>
        <v>7.0675085907308394E-2</v>
      </c>
      <c r="F44" s="52">
        <f t="shared" si="22"/>
        <v>-0.17076435252314398</v>
      </c>
      <c r="H44" s="19">
        <v>235.53799999999998</v>
      </c>
      <c r="I44" s="140">
        <v>217.05600000000001</v>
      </c>
      <c r="J44" s="247">
        <f t="shared" si="18"/>
        <v>7.2605439689872195E-2</v>
      </c>
      <c r="K44" s="215">
        <f t="shared" si="19"/>
        <v>6.1900140622509141E-2</v>
      </c>
      <c r="L44" s="52">
        <f t="shared" si="23"/>
        <v>-7.8467168779559865E-2</v>
      </c>
      <c r="N44" s="27">
        <f t="shared" si="20"/>
        <v>1.2510184462255083</v>
      </c>
      <c r="O44" s="152">
        <f t="shared" si="21"/>
        <v>1.3902617116944007</v>
      </c>
      <c r="P44" s="52">
        <f t="shared" si="8"/>
        <v>0.111303926723869</v>
      </c>
    </row>
    <row r="45" spans="1:16" ht="20.100000000000001" customHeight="1" x14ac:dyDescent="0.25">
      <c r="A45" s="38" t="s">
        <v>169</v>
      </c>
      <c r="B45" s="19">
        <v>2585.3999999999996</v>
      </c>
      <c r="C45" s="140">
        <v>1691.65</v>
      </c>
      <c r="D45" s="247">
        <f t="shared" si="16"/>
        <v>9.6271607025362235E-2</v>
      </c>
      <c r="E45" s="215">
        <f t="shared" si="17"/>
        <v>7.6577577773784156E-2</v>
      </c>
      <c r="F45" s="52">
        <f t="shared" si="22"/>
        <v>-0.34569118898429629</v>
      </c>
      <c r="H45" s="19">
        <v>335.05</v>
      </c>
      <c r="I45" s="140">
        <v>215.81300000000002</v>
      </c>
      <c r="J45" s="247">
        <f t="shared" si="18"/>
        <v>0.10328037330745647</v>
      </c>
      <c r="K45" s="215">
        <f t="shared" si="19"/>
        <v>6.1545661249472784E-2</v>
      </c>
      <c r="L45" s="52">
        <f t="shared" si="23"/>
        <v>-0.35587822713027906</v>
      </c>
      <c r="N45" s="27">
        <f t="shared" si="20"/>
        <v>1.2959309971377739</v>
      </c>
      <c r="O45" s="152">
        <f t="shared" si="21"/>
        <v>1.2757544409304524</v>
      </c>
      <c r="P45" s="52">
        <f t="shared" si="8"/>
        <v>-1.5569159354845249E-2</v>
      </c>
    </row>
    <row r="46" spans="1:16" ht="20.100000000000001" customHeight="1" x14ac:dyDescent="0.25">
      <c r="A46" s="38" t="s">
        <v>166</v>
      </c>
      <c r="B46" s="19">
        <v>955.07</v>
      </c>
      <c r="C46" s="140">
        <v>933.69</v>
      </c>
      <c r="D46" s="247">
        <f t="shared" si="16"/>
        <v>3.5563597014664161E-2</v>
      </c>
      <c r="E46" s="215">
        <f t="shared" si="17"/>
        <v>4.2266259918780205E-2</v>
      </c>
      <c r="F46" s="52">
        <f t="shared" si="22"/>
        <v>-2.2385793711455697E-2</v>
      </c>
      <c r="H46" s="19">
        <v>172.51999999999998</v>
      </c>
      <c r="I46" s="140">
        <v>197.304</v>
      </c>
      <c r="J46" s="247">
        <f t="shared" si="18"/>
        <v>5.3179913454715386E-2</v>
      </c>
      <c r="K46" s="215">
        <f t="shared" si="19"/>
        <v>5.6267255203189696E-2</v>
      </c>
      <c r="L46" s="52">
        <f t="shared" si="23"/>
        <v>0.14365870623695817</v>
      </c>
      <c r="N46" s="27">
        <f t="shared" si="20"/>
        <v>1.8063597432648912</v>
      </c>
      <c r="O46" s="152">
        <f t="shared" si="21"/>
        <v>2.1131638980818042</v>
      </c>
      <c r="P46" s="52">
        <f t="shared" si="8"/>
        <v>0.16984665206410218</v>
      </c>
    </row>
    <row r="47" spans="1:16" ht="20.100000000000001" customHeight="1" x14ac:dyDescent="0.25">
      <c r="A47" s="38" t="s">
        <v>163</v>
      </c>
      <c r="B47" s="19">
        <v>4549.4500000000016</v>
      </c>
      <c r="C47" s="140">
        <v>460.38</v>
      </c>
      <c r="D47" s="247">
        <f t="shared" si="16"/>
        <v>0.16940622827474835</v>
      </c>
      <c r="E47" s="215">
        <f t="shared" si="17"/>
        <v>2.0840472470957199E-2</v>
      </c>
      <c r="F47" s="52">
        <f t="shared" si="22"/>
        <v>-0.89880535009726448</v>
      </c>
      <c r="H47" s="19">
        <v>303.01900000000001</v>
      </c>
      <c r="I47" s="140">
        <v>90.73899999999999</v>
      </c>
      <c r="J47" s="247">
        <f t="shared" si="18"/>
        <v>9.3406701803468592E-2</v>
      </c>
      <c r="K47" s="215">
        <f t="shared" si="19"/>
        <v>2.5876994231653839E-2</v>
      </c>
      <c r="L47" s="52">
        <f t="shared" si="23"/>
        <v>-0.70055013051986847</v>
      </c>
      <c r="N47" s="27">
        <f t="shared" si="20"/>
        <v>0.66605633648023366</v>
      </c>
      <c r="O47" s="152">
        <f t="shared" si="21"/>
        <v>1.9709587731873668</v>
      </c>
      <c r="P47" s="52">
        <f t="shared" si="8"/>
        <v>1.9591472451157415</v>
      </c>
    </row>
    <row r="48" spans="1:16" ht="20.100000000000001" customHeight="1" x14ac:dyDescent="0.25">
      <c r="A48" s="38" t="s">
        <v>175</v>
      </c>
      <c r="B48" s="19">
        <v>1317.9099999999999</v>
      </c>
      <c r="C48" s="140">
        <v>1018.25</v>
      </c>
      <c r="D48" s="247">
        <f t="shared" si="16"/>
        <v>4.9074539187280553E-2</v>
      </c>
      <c r="E48" s="215">
        <f t="shared" si="17"/>
        <v>4.6094120277927302E-2</v>
      </c>
      <c r="F48" s="52">
        <f t="shared" si="22"/>
        <v>-0.22737516218861675</v>
      </c>
      <c r="H48" s="19">
        <v>180.36699999999999</v>
      </c>
      <c r="I48" s="140">
        <v>79.277999999999992</v>
      </c>
      <c r="J48" s="247">
        <f t="shared" si="18"/>
        <v>5.55987795622922E-2</v>
      </c>
      <c r="K48" s="215">
        <f t="shared" si="19"/>
        <v>2.2608540414783645E-2</v>
      </c>
      <c r="L48" s="52">
        <f t="shared" si="23"/>
        <v>-0.56046283411045261</v>
      </c>
      <c r="N48" s="27">
        <f t="shared" si="20"/>
        <v>1.3685835906852517</v>
      </c>
      <c r="O48" s="152">
        <f t="shared" si="21"/>
        <v>0.77857107782960955</v>
      </c>
      <c r="P48" s="52">
        <f t="shared" si="8"/>
        <v>-0.4311117836508781</v>
      </c>
    </row>
    <row r="49" spans="1:16" ht="20.100000000000001" customHeight="1" x14ac:dyDescent="0.25">
      <c r="A49" s="38" t="s">
        <v>187</v>
      </c>
      <c r="B49" s="19"/>
      <c r="C49" s="140">
        <v>211.67</v>
      </c>
      <c r="D49" s="247">
        <f t="shared" si="16"/>
        <v>0</v>
      </c>
      <c r="E49" s="215">
        <f t="shared" si="17"/>
        <v>9.5818732523730629E-3</v>
      </c>
      <c r="F49" s="52"/>
      <c r="H49" s="19"/>
      <c r="I49" s="140">
        <v>70.519000000000005</v>
      </c>
      <c r="J49" s="247">
        <f t="shared" si="18"/>
        <v>0</v>
      </c>
      <c r="K49" s="215">
        <f t="shared" si="19"/>
        <v>2.011064433399087E-2</v>
      </c>
      <c r="L49" s="52"/>
      <c r="N49" s="27"/>
      <c r="O49" s="152">
        <f t="shared" si="21"/>
        <v>3.3315538337978934</v>
      </c>
      <c r="P49" s="52"/>
    </row>
    <row r="50" spans="1:16" ht="20.100000000000001" customHeight="1" x14ac:dyDescent="0.25">
      <c r="A50" s="38" t="s">
        <v>177</v>
      </c>
      <c r="B50" s="19">
        <v>176.77</v>
      </c>
      <c r="C50" s="140">
        <v>230.42</v>
      </c>
      <c r="D50" s="247">
        <f t="shared" si="16"/>
        <v>6.5823207139604255E-3</v>
      </c>
      <c r="E50" s="215">
        <f t="shared" si="17"/>
        <v>1.0430647870797945E-2</v>
      </c>
      <c r="F50" s="52">
        <f t="shared" ref="F50:F53" si="24">(C50-B50)/B50</f>
        <v>0.30350172540589454</v>
      </c>
      <c r="H50" s="19">
        <v>46.507999999999996</v>
      </c>
      <c r="I50" s="140">
        <v>64.881</v>
      </c>
      <c r="J50" s="247">
        <f t="shared" si="18"/>
        <v>1.433625907113322E-2</v>
      </c>
      <c r="K50" s="215">
        <f t="shared" si="19"/>
        <v>1.8502796622664266E-2</v>
      </c>
      <c r="L50" s="52">
        <f t="shared" si="23"/>
        <v>0.39505031392448625</v>
      </c>
      <c r="N50" s="27">
        <f t="shared" ref="N50" si="25">(H50/B50)*10</f>
        <v>2.6309894212818912</v>
      </c>
      <c r="O50" s="152">
        <f t="shared" ref="O50" si="26">(I50/C50)*10</f>
        <v>2.8157712004166306</v>
      </c>
      <c r="P50" s="52">
        <f t="shared" ref="P50" si="27">(O50-N50)/N50</f>
        <v>7.0232809619093284E-2</v>
      </c>
    </row>
    <row r="51" spans="1:16" ht="20.100000000000001" customHeight="1" x14ac:dyDescent="0.25">
      <c r="A51" s="38" t="s">
        <v>179</v>
      </c>
      <c r="B51" s="19">
        <v>72.97</v>
      </c>
      <c r="C51" s="140">
        <v>302.10000000000002</v>
      </c>
      <c r="D51" s="247">
        <f t="shared" si="16"/>
        <v>2.7171575634875387E-3</v>
      </c>
      <c r="E51" s="215">
        <f t="shared" si="17"/>
        <v>1.3675456652061713E-2</v>
      </c>
      <c r="F51" s="52">
        <f t="shared" si="24"/>
        <v>3.1400575579005072</v>
      </c>
      <c r="H51" s="19">
        <v>11.385999999999999</v>
      </c>
      <c r="I51" s="140">
        <v>51.043000000000006</v>
      </c>
      <c r="J51" s="247">
        <f t="shared" si="18"/>
        <v>3.509775646854796E-3</v>
      </c>
      <c r="K51" s="215">
        <f t="shared" si="19"/>
        <v>1.4556468735233001E-2</v>
      </c>
      <c r="L51" s="52">
        <f t="shared" si="23"/>
        <v>3.4829615317056044</v>
      </c>
      <c r="N51" s="27">
        <f t="shared" ref="N51:N52" si="28">(H51/B51)*10</f>
        <v>1.5603672742222829</v>
      </c>
      <c r="O51" s="152">
        <f t="shared" ref="O51:O52" si="29">(I51/C51)*10</f>
        <v>1.6896060906984443</v>
      </c>
      <c r="P51" s="52">
        <f t="shared" ref="P51:P52" si="30">(O51-N51)/N51</f>
        <v>8.282589529479617E-2</v>
      </c>
    </row>
    <row r="52" spans="1:16" ht="20.100000000000001" customHeight="1" x14ac:dyDescent="0.25">
      <c r="A52" s="38" t="s">
        <v>192</v>
      </c>
      <c r="B52" s="19">
        <v>217.31</v>
      </c>
      <c r="C52" s="140">
        <v>204.07999999999998</v>
      </c>
      <c r="D52" s="247">
        <f t="shared" si="16"/>
        <v>8.091894067719296E-3</v>
      </c>
      <c r="E52" s="215">
        <f t="shared" si="17"/>
        <v>9.2382892868346691E-3</v>
      </c>
      <c r="F52" s="52">
        <f t="shared" si="24"/>
        <v>-6.0880769407758585E-2</v>
      </c>
      <c r="H52" s="19">
        <v>51.402999999999999</v>
      </c>
      <c r="I52" s="140">
        <v>33.243000000000002</v>
      </c>
      <c r="J52" s="247">
        <f t="shared" si="18"/>
        <v>1.5845160510739247E-2</v>
      </c>
      <c r="K52" s="215">
        <f t="shared" si="19"/>
        <v>9.4802556700301823E-3</v>
      </c>
      <c r="L52" s="52">
        <f t="shared" si="23"/>
        <v>-0.35328677314553619</v>
      </c>
      <c r="N52" s="27">
        <f t="shared" si="28"/>
        <v>2.3654226680778612</v>
      </c>
      <c r="O52" s="152">
        <f t="shared" si="29"/>
        <v>1.6289200313602512</v>
      </c>
      <c r="P52" s="52">
        <f t="shared" si="30"/>
        <v>-0.31136195938973177</v>
      </c>
    </row>
    <row r="53" spans="1:16" ht="20.100000000000001" customHeight="1" x14ac:dyDescent="0.25">
      <c r="A53" s="38" t="s">
        <v>213</v>
      </c>
      <c r="B53" s="19">
        <v>22.68</v>
      </c>
      <c r="C53" s="140">
        <v>58.77</v>
      </c>
      <c r="D53" s="247">
        <f t="shared" si="16"/>
        <v>8.445269773865614E-4</v>
      </c>
      <c r="E53" s="215">
        <f t="shared" si="17"/>
        <v>2.6603991639909527E-3</v>
      </c>
      <c r="F53" s="52">
        <f t="shared" si="24"/>
        <v>1.5912698412698414</v>
      </c>
      <c r="H53" s="19">
        <v>7.7</v>
      </c>
      <c r="I53" s="140">
        <v>18.899000000000001</v>
      </c>
      <c r="J53" s="247">
        <f t="shared" si="18"/>
        <v>2.3735528263465599E-3</v>
      </c>
      <c r="K53" s="215">
        <f t="shared" si="19"/>
        <v>5.3896264449026987E-3</v>
      </c>
      <c r="L53" s="52">
        <f t="shared" si="23"/>
        <v>1.4544155844155846</v>
      </c>
      <c r="N53" s="27">
        <f t="shared" ref="N53" si="31">(H53/B53)*10</f>
        <v>3.3950617283950617</v>
      </c>
      <c r="O53" s="152">
        <f t="shared" ref="O53" si="32">(I53/C53)*10</f>
        <v>3.2157563382678238</v>
      </c>
      <c r="P53" s="52">
        <f t="shared" ref="P53" si="33">(O53-N53)/N53</f>
        <v>-5.2813587637477344E-2</v>
      </c>
    </row>
    <row r="54" spans="1:16" ht="20.100000000000001" customHeight="1" x14ac:dyDescent="0.25">
      <c r="A54" s="38" t="s">
        <v>191</v>
      </c>
      <c r="B54" s="19">
        <v>60.269999999999996</v>
      </c>
      <c r="C54" s="140">
        <v>66.66</v>
      </c>
      <c r="D54" s="247">
        <f t="shared" si="16"/>
        <v>2.2442522454624359E-3</v>
      </c>
      <c r="E54" s="215">
        <f t="shared" si="17"/>
        <v>3.017563523424143E-3</v>
      </c>
      <c r="F54" s="52">
        <f t="shared" ref="F54" si="34">(C54-B54)/B54</f>
        <v>0.10602289696366353</v>
      </c>
      <c r="H54" s="19">
        <v>11.517999999999999</v>
      </c>
      <c r="I54" s="140">
        <v>14.118</v>
      </c>
      <c r="J54" s="247">
        <f t="shared" si="18"/>
        <v>3.5504651238778798E-3</v>
      </c>
      <c r="K54" s="215">
        <f t="shared" si="19"/>
        <v>4.0261784300299648E-3</v>
      </c>
      <c r="L54" s="52">
        <f t="shared" si="23"/>
        <v>0.22573363431151255</v>
      </c>
      <c r="N54" s="27">
        <f t="shared" si="20"/>
        <v>1.9110668657706984</v>
      </c>
      <c r="O54" s="152">
        <f t="shared" si="21"/>
        <v>2.1179117911791181</v>
      </c>
      <c r="P54" s="52">
        <f t="shared" ref="P54" si="35">(O54-N54)/N54</f>
        <v>0.10823531563088606</v>
      </c>
    </row>
    <row r="55" spans="1:16" ht="20.100000000000001" customHeight="1" x14ac:dyDescent="0.25">
      <c r="A55" s="38" t="s">
        <v>186</v>
      </c>
      <c r="B55" s="19">
        <v>44.64</v>
      </c>
      <c r="C55" s="140">
        <v>42.510000000000005</v>
      </c>
      <c r="D55" s="247">
        <f t="shared" si="16"/>
        <v>1.6622435745386288E-3</v>
      </c>
      <c r="E55" s="215">
        <f t="shared" si="17"/>
        <v>1.9243418148928945E-3</v>
      </c>
      <c r="F55" s="52">
        <f t="shared" ref="F55:F56" si="36">(C55-B55)/B55</f>
        <v>-4.7715053763440755E-2</v>
      </c>
      <c r="H55" s="19">
        <v>10.135999999999999</v>
      </c>
      <c r="I55" s="140">
        <v>11.35</v>
      </c>
      <c r="J55" s="247">
        <f t="shared" si="18"/>
        <v>3.1244586295907438E-3</v>
      </c>
      <c r="K55" s="215">
        <f t="shared" si="19"/>
        <v>3.2367987803399983E-3</v>
      </c>
      <c r="L55" s="52">
        <f t="shared" ref="L55:L56" si="37">(I55-H55)/H55</f>
        <v>0.11977111286503557</v>
      </c>
      <c r="N55" s="27">
        <f t="shared" si="20"/>
        <v>2.2706093189964154</v>
      </c>
      <c r="O55" s="152">
        <f t="shared" si="21"/>
        <v>2.6699600094095506</v>
      </c>
      <c r="P55" s="52">
        <f t="shared" ref="P55:P56" si="38">(O55-N55)/N55</f>
        <v>0.17587820461762391</v>
      </c>
    </row>
    <row r="56" spans="1:16" ht="20.100000000000001" customHeight="1" x14ac:dyDescent="0.25">
      <c r="A56" s="38" t="s">
        <v>185</v>
      </c>
      <c r="B56" s="19">
        <v>31.32</v>
      </c>
      <c r="C56" s="140">
        <v>40.010000000000005</v>
      </c>
      <c r="D56" s="247">
        <f t="shared" si="16"/>
        <v>1.1662515402004895E-3</v>
      </c>
      <c r="E56" s="215">
        <f t="shared" si="17"/>
        <v>1.8111718657695768E-3</v>
      </c>
      <c r="F56" s="52">
        <f t="shared" si="36"/>
        <v>0.27745849297573449</v>
      </c>
      <c r="H56" s="19">
        <v>10.527000000000001</v>
      </c>
      <c r="I56" s="140">
        <v>9.2750000000000004</v>
      </c>
      <c r="J56" s="247">
        <f t="shared" si="18"/>
        <v>3.2449857925909401E-3</v>
      </c>
      <c r="K56" s="215">
        <f t="shared" si="19"/>
        <v>2.645049223581805E-3</v>
      </c>
      <c r="L56" s="52">
        <f t="shared" si="37"/>
        <v>-0.1189322694024889</v>
      </c>
      <c r="N56" s="27">
        <f t="shared" si="20"/>
        <v>3.3611111111111116</v>
      </c>
      <c r="O56" s="152">
        <f t="shared" si="21"/>
        <v>2.3181704573856536</v>
      </c>
      <c r="P56" s="52">
        <f t="shared" si="38"/>
        <v>-0.31029639284393784</v>
      </c>
    </row>
    <row r="57" spans="1:16" ht="20.100000000000001" customHeight="1" x14ac:dyDescent="0.25">
      <c r="A57" s="38" t="s">
        <v>184</v>
      </c>
      <c r="B57" s="19">
        <v>2.1</v>
      </c>
      <c r="C57" s="140">
        <v>18.149999999999999</v>
      </c>
      <c r="D57" s="247">
        <f t="shared" si="16"/>
        <v>7.8196942350607535E-5</v>
      </c>
      <c r="E57" s="215">
        <f t="shared" si="17"/>
        <v>8.2161383063528647E-4</v>
      </c>
      <c r="F57" s="52">
        <f t="shared" si="22"/>
        <v>7.6428571428571415</v>
      </c>
      <c r="H57" s="19">
        <v>1.7150000000000001</v>
      </c>
      <c r="I57" s="140">
        <v>5.819</v>
      </c>
      <c r="J57" s="247">
        <f t="shared" si="18"/>
        <v>5.2865494768627921E-4</v>
      </c>
      <c r="K57" s="215">
        <f t="shared" si="19"/>
        <v>1.6594653835064713E-3</v>
      </c>
      <c r="L57" s="52">
        <f t="shared" si="23"/>
        <v>2.3930029154518948</v>
      </c>
      <c r="N57" s="27">
        <f t="shared" si="20"/>
        <v>8.1666666666666661</v>
      </c>
      <c r="O57" s="152">
        <f t="shared" si="21"/>
        <v>3.2060606060606061</v>
      </c>
      <c r="P57" s="52">
        <f t="shared" si="8"/>
        <v>-0.60742115027829313</v>
      </c>
    </row>
    <row r="58" spans="1:16" ht="20.100000000000001" customHeight="1" x14ac:dyDescent="0.25">
      <c r="A58" s="38" t="s">
        <v>190</v>
      </c>
      <c r="B58" s="19"/>
      <c r="C58" s="140">
        <v>14.58</v>
      </c>
      <c r="D58" s="247">
        <f t="shared" si="16"/>
        <v>0</v>
      </c>
      <c r="E58" s="215">
        <f t="shared" si="17"/>
        <v>6.6000714328718886E-4</v>
      </c>
      <c r="F58" s="52"/>
      <c r="H58" s="19"/>
      <c r="I58" s="140">
        <v>4.9279999999999999</v>
      </c>
      <c r="J58" s="247">
        <f t="shared" si="18"/>
        <v>0</v>
      </c>
      <c r="K58" s="215">
        <f t="shared" si="19"/>
        <v>1.4053695497370496E-3</v>
      </c>
      <c r="L58" s="52"/>
      <c r="N58" s="27"/>
      <c r="O58" s="152">
        <f t="shared" ref="O58" si="39">(I58/C58)*10</f>
        <v>3.3799725651577499</v>
      </c>
      <c r="P58" s="52"/>
    </row>
    <row r="59" spans="1:16" ht="20.100000000000001" customHeight="1" x14ac:dyDescent="0.25">
      <c r="A59" s="38" t="s">
        <v>188</v>
      </c>
      <c r="B59" s="19">
        <v>36.32</v>
      </c>
      <c r="C59" s="140">
        <v>5.04</v>
      </c>
      <c r="D59" s="247">
        <f t="shared" si="16"/>
        <v>1.3524347362733646E-3</v>
      </c>
      <c r="E59" s="215">
        <f t="shared" si="17"/>
        <v>2.2815061743260847E-4</v>
      </c>
      <c r="F59" s="52">
        <f>(C59-B59)/B59</f>
        <v>-0.86123348017621149</v>
      </c>
      <c r="H59" s="19">
        <v>13.138999999999999</v>
      </c>
      <c r="I59" s="140">
        <v>1.155</v>
      </c>
      <c r="J59" s="247">
        <f t="shared" si="18"/>
        <v>4.0501442318659027E-3</v>
      </c>
      <c r="K59" s="215">
        <f t="shared" si="19"/>
        <v>3.2938348821962097E-4</v>
      </c>
      <c r="L59" s="52">
        <f t="shared" si="23"/>
        <v>-0.91209376664890784</v>
      </c>
      <c r="N59" s="27">
        <f t="shared" si="20"/>
        <v>3.6175660792951541</v>
      </c>
      <c r="O59" s="152">
        <f t="shared" si="21"/>
        <v>2.2916666666666665</v>
      </c>
      <c r="P59" s="52">
        <f>(O59-N59)/N59</f>
        <v>-0.36651698505720881</v>
      </c>
    </row>
    <row r="60" spans="1:16" ht="20.100000000000001" customHeight="1" x14ac:dyDescent="0.25">
      <c r="A60" s="38" t="s">
        <v>148</v>
      </c>
      <c r="B60" s="19">
        <v>3.9299999999999997</v>
      </c>
      <c r="C60" s="140">
        <v>4.5</v>
      </c>
      <c r="D60" s="247">
        <f t="shared" si="16"/>
        <v>1.4633999211327979E-4</v>
      </c>
      <c r="E60" s="215">
        <f t="shared" si="17"/>
        <v>2.0370590842197186E-4</v>
      </c>
      <c r="F60" s="52">
        <f>(C60-B60)/B60</f>
        <v>0.14503816793893137</v>
      </c>
      <c r="H60" s="19">
        <v>3.0990000000000002</v>
      </c>
      <c r="I60" s="140">
        <v>0.93600000000000005</v>
      </c>
      <c r="J60" s="247">
        <f t="shared" si="18"/>
        <v>9.5527794920103758E-4</v>
      </c>
      <c r="K60" s="215">
        <f t="shared" si="19"/>
        <v>2.6692895668706951E-4</v>
      </c>
      <c r="L60" s="52">
        <f t="shared" si="23"/>
        <v>-0.69796708615682479</v>
      </c>
      <c r="N60" s="27">
        <f t="shared" ref="N60" si="40">(H60/B60)*10</f>
        <v>7.8854961832061079</v>
      </c>
      <c r="O60" s="152">
        <f t="shared" ref="O60" si="41">(I60/C60)*10</f>
        <v>2.08</v>
      </c>
      <c r="P60" s="52">
        <f>(O60-N60)/N60</f>
        <v>-0.73622458857696038</v>
      </c>
    </row>
    <row r="61" spans="1:16" ht="20.100000000000001" customHeight="1" thickBot="1" x14ac:dyDescent="0.3">
      <c r="A61" s="8" t="s">
        <v>17</v>
      </c>
      <c r="B61" s="19">
        <f>B62-SUM(B39:B60)</f>
        <v>18.809999999997672</v>
      </c>
      <c r="C61" s="140">
        <f>C62-SUM(C39:C60)</f>
        <v>0.43999999999869033</v>
      </c>
      <c r="D61" s="247">
        <f t="shared" si="16"/>
        <v>7.0042118362606933E-4</v>
      </c>
      <c r="E61" s="215">
        <f t="shared" si="17"/>
        <v>1.9917911045644628E-5</v>
      </c>
      <c r="F61" s="52">
        <f t="shared" si="22"/>
        <v>-0.97660818713456965</v>
      </c>
      <c r="H61" s="196">
        <f>H62-SUM(H39:H60)</f>
        <v>4.9439999999995052</v>
      </c>
      <c r="I61" s="142">
        <f>I62-SUM(I39:I60)</f>
        <v>6.9999999999708962E-2</v>
      </c>
      <c r="J61" s="247">
        <f t="shared" si="18"/>
        <v>1.5240058666826256E-3</v>
      </c>
      <c r="K61" s="215">
        <f t="shared" si="19"/>
        <v>1.9962635649591E-5</v>
      </c>
      <c r="L61" s="52">
        <f t="shared" si="23"/>
        <v>-0.98584142394827756</v>
      </c>
      <c r="N61" s="27">
        <f t="shared" si="20"/>
        <v>2.6283891547050064</v>
      </c>
      <c r="O61" s="152">
        <f t="shared" si="21"/>
        <v>1.5909090909072119</v>
      </c>
      <c r="P61" s="52">
        <f t="shared" si="8"/>
        <v>-0.39472087378713699</v>
      </c>
    </row>
    <row r="62" spans="1:16" ht="26.25" customHeight="1" thickBot="1" x14ac:dyDescent="0.3">
      <c r="A62" s="12" t="s">
        <v>18</v>
      </c>
      <c r="B62" s="17">
        <v>26855.27</v>
      </c>
      <c r="C62" s="145">
        <v>22090.669999999995</v>
      </c>
      <c r="D62" s="253">
        <f>SUM(D39:D61)</f>
        <v>0.99999999999999989</v>
      </c>
      <c r="E62" s="254">
        <f>SUM(E39:E61)</f>
        <v>1.0000000000000002</v>
      </c>
      <c r="F62" s="57">
        <f t="shared" si="22"/>
        <v>-0.17741769120176434</v>
      </c>
      <c r="G62" s="1"/>
      <c r="H62" s="17">
        <v>3244.0819999999999</v>
      </c>
      <c r="I62" s="145">
        <v>3506.5509999999995</v>
      </c>
      <c r="J62" s="253">
        <f>SUM(J39:J61)</f>
        <v>0.99999999999999989</v>
      </c>
      <c r="K62" s="254">
        <f>SUM(K39:K61)</f>
        <v>1</v>
      </c>
      <c r="L62" s="57">
        <f t="shared" si="23"/>
        <v>8.0907017763422628E-2</v>
      </c>
      <c r="M62" s="1"/>
      <c r="N62" s="29">
        <f t="shared" si="20"/>
        <v>1.2079871101649695</v>
      </c>
      <c r="O62" s="146">
        <f t="shared" si="21"/>
        <v>1.5873447930732751</v>
      </c>
      <c r="P62" s="57">
        <f t="shared" si="8"/>
        <v>0.31404116791982856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L37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171</v>
      </c>
      <c r="B68" s="39">
        <v>36192.139999999992</v>
      </c>
      <c r="C68" s="147">
        <v>12680.110000000002</v>
      </c>
      <c r="D68" s="247">
        <f>B68/$B$96</f>
        <v>0.51763798262704253</v>
      </c>
      <c r="E68" s="246">
        <f>C68/$C$96</f>
        <v>0.31782329027967954</v>
      </c>
      <c r="F68" s="61">
        <f t="shared" ref="F68:F94" si="42">(C68-B68)/B68</f>
        <v>-0.64964464660006283</v>
      </c>
      <c r="H68" s="19">
        <v>3987.2719999999999</v>
      </c>
      <c r="I68" s="147">
        <v>1201.893</v>
      </c>
      <c r="J68" s="245">
        <f>H68/$H$96</f>
        <v>0.46285582879379766</v>
      </c>
      <c r="K68" s="246">
        <f>I68/$I$96</f>
        <v>0.20317587773200377</v>
      </c>
      <c r="L68" s="61">
        <f t="shared" ref="L68:L78" si="43">(I68-H68)/H68</f>
        <v>-0.69856759207799213</v>
      </c>
      <c r="N68" s="41">
        <f t="shared" ref="N68:N78" si="44">(H68/B68)*10</f>
        <v>1.1016955615224744</v>
      </c>
      <c r="O68" s="149">
        <f t="shared" ref="O68:O78" si="45">(I68/C68)*10</f>
        <v>0.94785691922230952</v>
      </c>
      <c r="P68" s="61">
        <f t="shared" si="8"/>
        <v>-0.13963807032822159</v>
      </c>
    </row>
    <row r="69" spans="1:16" ht="20.100000000000001" customHeight="1" x14ac:dyDescent="0.25">
      <c r="A69" s="38" t="s">
        <v>161</v>
      </c>
      <c r="B69" s="19">
        <v>3343.6000000000004</v>
      </c>
      <c r="C69" s="140">
        <v>5804.8600000000006</v>
      </c>
      <c r="D69" s="247">
        <f t="shared" ref="D69:D95" si="46">B69/$B$96</f>
        <v>4.7821829787124494E-2</v>
      </c>
      <c r="E69" s="215">
        <f t="shared" ref="E69:E95" si="47">C69/$C$96</f>
        <v>0.145497137234054</v>
      </c>
      <c r="F69" s="52">
        <f t="shared" si="42"/>
        <v>0.73611077880129205</v>
      </c>
      <c r="H69" s="19">
        <v>606.00400000000002</v>
      </c>
      <c r="I69" s="140">
        <v>1163.441</v>
      </c>
      <c r="J69" s="214">
        <f t="shared" ref="J69:J96" si="48">H69/$H$96</f>
        <v>7.0346964960593755E-2</v>
      </c>
      <c r="K69" s="215">
        <f t="shared" ref="K69:K96" si="49">I69/$I$96</f>
        <v>0.19667569938788246</v>
      </c>
      <c r="L69" s="52">
        <f t="shared" si="43"/>
        <v>0.91985696464049738</v>
      </c>
      <c r="N69" s="40">
        <f t="shared" si="44"/>
        <v>1.8124297164732623</v>
      </c>
      <c r="O69" s="143">
        <f t="shared" si="45"/>
        <v>2.0042533325523784</v>
      </c>
      <c r="P69" s="52">
        <f t="shared" si="8"/>
        <v>0.10583782330184822</v>
      </c>
    </row>
    <row r="70" spans="1:16" ht="20.100000000000001" customHeight="1" x14ac:dyDescent="0.25">
      <c r="A70" s="38" t="s">
        <v>160</v>
      </c>
      <c r="B70" s="19">
        <v>2409.9200000000005</v>
      </c>
      <c r="C70" s="140">
        <v>2500.9699999999998</v>
      </c>
      <c r="D70" s="247">
        <f t="shared" si="46"/>
        <v>3.4467874159764052E-2</v>
      </c>
      <c r="E70" s="215">
        <f t="shared" si="47"/>
        <v>6.2686089812373072E-2</v>
      </c>
      <c r="F70" s="52">
        <f t="shared" si="42"/>
        <v>3.7781337139821757E-2</v>
      </c>
      <c r="H70" s="19">
        <v>553.41099999999994</v>
      </c>
      <c r="I70" s="140">
        <v>866.98599999999988</v>
      </c>
      <c r="J70" s="214">
        <f t="shared" si="48"/>
        <v>6.4241794156155982E-2</v>
      </c>
      <c r="K70" s="215">
        <f t="shared" si="49"/>
        <v>0.14656100129658714</v>
      </c>
      <c r="L70" s="52">
        <f t="shared" si="43"/>
        <v>0.5666222753071406</v>
      </c>
      <c r="N70" s="40">
        <f t="shared" si="44"/>
        <v>2.2963874319479478</v>
      </c>
      <c r="O70" s="143">
        <f t="shared" si="45"/>
        <v>3.4665989596036733</v>
      </c>
      <c r="P70" s="52">
        <f t="shared" si="8"/>
        <v>0.50958802133099756</v>
      </c>
    </row>
    <row r="71" spans="1:16" ht="20.100000000000001" customHeight="1" x14ac:dyDescent="0.25">
      <c r="A71" s="38" t="s">
        <v>162</v>
      </c>
      <c r="B71" s="19">
        <v>2107.66</v>
      </c>
      <c r="C71" s="140">
        <v>2164.9299999999998</v>
      </c>
      <c r="D71" s="247">
        <f t="shared" si="46"/>
        <v>3.014480134260402E-2</v>
      </c>
      <c r="E71" s="215">
        <f t="shared" si="47"/>
        <v>5.4263344389377258E-2</v>
      </c>
      <c r="F71" s="52">
        <f t="shared" si="42"/>
        <v>2.7172314320146506E-2</v>
      </c>
      <c r="H71" s="19">
        <v>404.12099999999998</v>
      </c>
      <c r="I71" s="140">
        <v>440.69600000000003</v>
      </c>
      <c r="J71" s="214">
        <f t="shared" si="48"/>
        <v>4.6911713168296093E-2</v>
      </c>
      <c r="K71" s="215">
        <f t="shared" si="49"/>
        <v>7.4498143023532984E-2</v>
      </c>
      <c r="L71" s="52">
        <f t="shared" si="43"/>
        <v>9.0505071500862483E-2</v>
      </c>
      <c r="N71" s="40">
        <f t="shared" si="44"/>
        <v>1.9173917994363419</v>
      </c>
      <c r="O71" s="143">
        <f t="shared" si="45"/>
        <v>2.0356131607026557</v>
      </c>
      <c r="P71" s="52">
        <f t="shared" si="8"/>
        <v>6.1657383379373779E-2</v>
      </c>
    </row>
    <row r="72" spans="1:16" ht="20.100000000000001" customHeight="1" x14ac:dyDescent="0.25">
      <c r="A72" s="38" t="s">
        <v>193</v>
      </c>
      <c r="B72" s="19">
        <v>10365.200000000001</v>
      </c>
      <c r="C72" s="140">
        <v>5355.34</v>
      </c>
      <c r="D72" s="247">
        <f t="shared" si="46"/>
        <v>0.14824824443997572</v>
      </c>
      <c r="E72" s="215">
        <f t="shared" si="47"/>
        <v>0.13423004842752773</v>
      </c>
      <c r="F72" s="52">
        <f t="shared" si="42"/>
        <v>-0.48333461968895924</v>
      </c>
      <c r="H72" s="19">
        <v>750.51900000000001</v>
      </c>
      <c r="I72" s="140">
        <v>336.89599999999996</v>
      </c>
      <c r="J72" s="214">
        <f t="shared" si="48"/>
        <v>8.7122748026844485E-2</v>
      </c>
      <c r="K72" s="215">
        <f t="shared" si="49"/>
        <v>5.6951110044239486E-2</v>
      </c>
      <c r="L72" s="52">
        <f t="shared" si="43"/>
        <v>-0.55111596108826033</v>
      </c>
      <c r="N72" s="40">
        <f t="shared" si="44"/>
        <v>0.72407575348280784</v>
      </c>
      <c r="O72" s="143">
        <f t="shared" si="45"/>
        <v>0.62908424114995487</v>
      </c>
      <c r="P72" s="52">
        <f t="shared" ref="P72:P78" si="50">(O72-N72)/N72</f>
        <v>-0.13119001965739543</v>
      </c>
    </row>
    <row r="73" spans="1:16" ht="20.100000000000001" customHeight="1" x14ac:dyDescent="0.25">
      <c r="A73" s="38" t="s">
        <v>167</v>
      </c>
      <c r="B73" s="19">
        <v>2462.7800000000002</v>
      </c>
      <c r="C73" s="140">
        <v>1844.97</v>
      </c>
      <c r="D73" s="247">
        <f t="shared" si="46"/>
        <v>3.5223904164114868E-2</v>
      </c>
      <c r="E73" s="215">
        <f t="shared" si="47"/>
        <v>4.6243639516321253E-2</v>
      </c>
      <c r="F73" s="52">
        <f t="shared" si="42"/>
        <v>-0.25085878560001307</v>
      </c>
      <c r="H73" s="19">
        <v>443.185</v>
      </c>
      <c r="I73" s="140">
        <v>308.95999999999998</v>
      </c>
      <c r="J73" s="214">
        <f t="shared" si="48"/>
        <v>5.1446392542063658E-2</v>
      </c>
      <c r="K73" s="215">
        <f t="shared" si="49"/>
        <v>5.2228625330274725E-2</v>
      </c>
      <c r="L73" s="52">
        <f t="shared" si="43"/>
        <v>-0.30286449225492745</v>
      </c>
      <c r="N73" s="40">
        <f t="shared" si="44"/>
        <v>1.7995314238381015</v>
      </c>
      <c r="O73" s="143">
        <f t="shared" si="45"/>
        <v>1.6746071751844203</v>
      </c>
      <c r="P73" s="52">
        <f t="shared" si="50"/>
        <v>-6.9420431896231399E-2</v>
      </c>
    </row>
    <row r="74" spans="1:16" ht="20.100000000000001" customHeight="1" x14ac:dyDescent="0.25">
      <c r="A74" s="38" t="s">
        <v>196</v>
      </c>
      <c r="B74" s="19">
        <v>2342.54</v>
      </c>
      <c r="C74" s="140">
        <v>2163.98</v>
      </c>
      <c r="D74" s="247">
        <f t="shared" si="46"/>
        <v>3.3504171895421285E-2</v>
      </c>
      <c r="E74" s="215">
        <f t="shared" si="47"/>
        <v>5.4239532914100969E-2</v>
      </c>
      <c r="F74" s="52">
        <f t="shared" si="42"/>
        <v>-7.6224952402093427E-2</v>
      </c>
      <c r="H74" s="19">
        <v>204.96199999999999</v>
      </c>
      <c r="I74" s="140">
        <v>208.35900000000004</v>
      </c>
      <c r="J74" s="214">
        <f t="shared" si="48"/>
        <v>2.3792672378817988E-2</v>
      </c>
      <c r="K74" s="215">
        <f t="shared" si="49"/>
        <v>3.5222372298002055E-2</v>
      </c>
      <c r="L74" s="52">
        <f t="shared" si="43"/>
        <v>1.6573803924630169E-2</v>
      </c>
      <c r="N74" s="40">
        <f t="shared" si="44"/>
        <v>0.87495624407694206</v>
      </c>
      <c r="O74" s="143">
        <f t="shared" si="45"/>
        <v>0.96285085814101801</v>
      </c>
      <c r="P74" s="52">
        <f t="shared" si="50"/>
        <v>0.10045601098235794</v>
      </c>
    </row>
    <row r="75" spans="1:16" ht="20.100000000000001" customHeight="1" x14ac:dyDescent="0.25">
      <c r="A75" s="38" t="s">
        <v>178</v>
      </c>
      <c r="B75" s="19">
        <v>602.02</v>
      </c>
      <c r="C75" s="140">
        <v>788.04</v>
      </c>
      <c r="D75" s="247">
        <f t="shared" si="46"/>
        <v>8.6103893912084836E-3</v>
      </c>
      <c r="E75" s="215">
        <f t="shared" si="47"/>
        <v>1.9751994712348599E-2</v>
      </c>
      <c r="F75" s="52">
        <f t="shared" si="42"/>
        <v>0.30899305670907939</v>
      </c>
      <c r="H75" s="19">
        <v>137.70399999999998</v>
      </c>
      <c r="I75" s="140">
        <v>195.42200000000003</v>
      </c>
      <c r="J75" s="214">
        <f t="shared" si="48"/>
        <v>1.5985139475867487E-2</v>
      </c>
      <c r="K75" s="215">
        <f t="shared" si="49"/>
        <v>3.3035416944889144E-2</v>
      </c>
      <c r="L75" s="52">
        <f t="shared" si="43"/>
        <v>0.41914541335037514</v>
      </c>
      <c r="N75" s="40">
        <f t="shared" si="44"/>
        <v>2.2873658682435796</v>
      </c>
      <c r="O75" s="143">
        <f t="shared" si="45"/>
        <v>2.4798487386427088</v>
      </c>
      <c r="P75" s="52">
        <f t="shared" si="50"/>
        <v>8.4150451430375167E-2</v>
      </c>
    </row>
    <row r="76" spans="1:16" ht="20.100000000000001" customHeight="1" x14ac:dyDescent="0.25">
      <c r="A76" s="38" t="s">
        <v>164</v>
      </c>
      <c r="B76" s="19">
        <v>1149.25</v>
      </c>
      <c r="C76" s="140">
        <v>594.69000000000005</v>
      </c>
      <c r="D76" s="247">
        <f t="shared" si="46"/>
        <v>1.6437144958384022E-2</v>
      </c>
      <c r="E76" s="215">
        <f t="shared" si="47"/>
        <v>1.4905732875852229E-2</v>
      </c>
      <c r="F76" s="52">
        <f t="shared" si="42"/>
        <v>-0.48254078747008916</v>
      </c>
      <c r="H76" s="19">
        <v>273.58299999999997</v>
      </c>
      <c r="I76" s="140">
        <v>165.34700000000004</v>
      </c>
      <c r="J76" s="214">
        <f t="shared" si="48"/>
        <v>3.1758426866512632E-2</v>
      </c>
      <c r="K76" s="215">
        <f t="shared" si="49"/>
        <v>2.7951341638027375E-2</v>
      </c>
      <c r="L76" s="52">
        <f t="shared" si="43"/>
        <v>-0.39562399710508306</v>
      </c>
      <c r="N76" s="40">
        <f t="shared" si="44"/>
        <v>2.3805351316075698</v>
      </c>
      <c r="O76" s="143">
        <f t="shared" si="45"/>
        <v>2.7803897829121063</v>
      </c>
      <c r="P76" s="52">
        <f t="shared" si="50"/>
        <v>0.16796838912203557</v>
      </c>
    </row>
    <row r="77" spans="1:16" ht="20.100000000000001" customHeight="1" x14ac:dyDescent="0.25">
      <c r="A77" s="38" t="s">
        <v>195</v>
      </c>
      <c r="B77" s="19">
        <v>56.16</v>
      </c>
      <c r="C77" s="140">
        <v>486.54</v>
      </c>
      <c r="D77" s="247">
        <f t="shared" si="46"/>
        <v>8.0322824525807851E-4</v>
      </c>
      <c r="E77" s="215">
        <f t="shared" si="47"/>
        <v>1.2194984400977221E-2</v>
      </c>
      <c r="F77" s="52">
        <f t="shared" si="42"/>
        <v>7.6634615384615392</v>
      </c>
      <c r="H77" s="19">
        <v>15.061999999999999</v>
      </c>
      <c r="I77" s="140">
        <v>121.551</v>
      </c>
      <c r="J77" s="214">
        <f t="shared" si="48"/>
        <v>1.7484471822569868E-3</v>
      </c>
      <c r="K77" s="215">
        <f t="shared" si="49"/>
        <v>2.0547778474625269E-2</v>
      </c>
      <c r="L77" s="52">
        <f t="shared" si="43"/>
        <v>7.0700438188819552</v>
      </c>
      <c r="N77" s="40">
        <f t="shared" si="44"/>
        <v>2.6819800569800574</v>
      </c>
      <c r="O77" s="143">
        <f t="shared" si="45"/>
        <v>2.4982735232457762</v>
      </c>
      <c r="P77" s="52">
        <f t="shared" si="50"/>
        <v>-6.8496606921505956E-2</v>
      </c>
    </row>
    <row r="78" spans="1:16" ht="20.100000000000001" customHeight="1" x14ac:dyDescent="0.25">
      <c r="A78" s="38" t="s">
        <v>204</v>
      </c>
      <c r="B78" s="19">
        <v>116.38</v>
      </c>
      <c r="C78" s="140">
        <v>709.08</v>
      </c>
      <c r="D78" s="247">
        <f t="shared" si="46"/>
        <v>1.6645246293293301E-3</v>
      </c>
      <c r="E78" s="215">
        <f t="shared" si="47"/>
        <v>1.7772885146226266E-2</v>
      </c>
      <c r="F78" s="52">
        <f t="shared" si="42"/>
        <v>5.092799450077333</v>
      </c>
      <c r="H78" s="19">
        <v>20.39</v>
      </c>
      <c r="I78" s="140">
        <v>108.065</v>
      </c>
      <c r="J78" s="214">
        <f t="shared" si="48"/>
        <v>2.3669391877718738E-3</v>
      </c>
      <c r="K78" s="215">
        <f t="shared" si="49"/>
        <v>1.8268016559801068E-2</v>
      </c>
      <c r="L78" s="52">
        <f t="shared" si="43"/>
        <v>4.299901912702305</v>
      </c>
      <c r="N78" s="40">
        <f t="shared" si="44"/>
        <v>1.7520192472933496</v>
      </c>
      <c r="O78" s="143">
        <f t="shared" si="45"/>
        <v>1.5240170361595307</v>
      </c>
      <c r="P78" s="52">
        <f t="shared" si="50"/>
        <v>-0.13013681869423169</v>
      </c>
    </row>
    <row r="79" spans="1:16" ht="20.100000000000001" customHeight="1" x14ac:dyDescent="0.25">
      <c r="A79" s="38" t="s">
        <v>200</v>
      </c>
      <c r="B79" s="19">
        <v>325.10000000000002</v>
      </c>
      <c r="C79" s="140">
        <v>537.24</v>
      </c>
      <c r="D79" s="247">
        <f t="shared" si="46"/>
        <v>4.6497418542272321E-3</v>
      </c>
      <c r="E79" s="215">
        <f t="shared" si="47"/>
        <v>1.3465765239406836E-2</v>
      </c>
      <c r="F79" s="52">
        <f t="shared" si="42"/>
        <v>0.6525376807136265</v>
      </c>
      <c r="H79" s="19">
        <v>54.672000000000004</v>
      </c>
      <c r="I79" s="140">
        <v>97.60499999999999</v>
      </c>
      <c r="J79" s="214">
        <f t="shared" si="48"/>
        <v>6.3465080565896954E-3</v>
      </c>
      <c r="K79" s="215">
        <f t="shared" si="49"/>
        <v>1.6499789537032187E-2</v>
      </c>
      <c r="L79" s="52">
        <f t="shared" ref="L79:L94" si="51">(I79-H79)/H79</f>
        <v>0.78528314310798919</v>
      </c>
      <c r="N79" s="40">
        <f t="shared" ref="N79:N94" si="52">(H79/B79)*10</f>
        <v>1.681697939095663</v>
      </c>
      <c r="O79" s="143">
        <f t="shared" ref="O79:O94" si="53">(I79/C79)*10</f>
        <v>1.816785794058521</v>
      </c>
      <c r="P79" s="52">
        <f t="shared" ref="P79:P94" si="54">(O79-N79)/N79</f>
        <v>8.0328251478682208E-2</v>
      </c>
    </row>
    <row r="80" spans="1:16" ht="20.100000000000001" customHeight="1" x14ac:dyDescent="0.25">
      <c r="A80" s="38" t="s">
        <v>209</v>
      </c>
      <c r="B80" s="19"/>
      <c r="C80" s="140">
        <v>185.85</v>
      </c>
      <c r="D80" s="247">
        <f t="shared" si="46"/>
        <v>0</v>
      </c>
      <c r="E80" s="215">
        <f t="shared" si="47"/>
        <v>4.6582765053677314E-3</v>
      </c>
      <c r="F80" s="52"/>
      <c r="H80" s="19"/>
      <c r="I80" s="140">
        <v>74.709999999999994</v>
      </c>
      <c r="J80" s="214">
        <f t="shared" si="48"/>
        <v>0</v>
      </c>
      <c r="K80" s="215">
        <f t="shared" si="49"/>
        <v>1.2629468534518464E-2</v>
      </c>
      <c r="L80" s="52"/>
      <c r="N80" s="40"/>
      <c r="O80" s="143">
        <f t="shared" si="53"/>
        <v>4.0199085283831044</v>
      </c>
      <c r="P80" s="52"/>
    </row>
    <row r="81" spans="1:16" ht="20.100000000000001" customHeight="1" x14ac:dyDescent="0.25">
      <c r="A81" s="38" t="s">
        <v>205</v>
      </c>
      <c r="B81" s="19">
        <v>406.46</v>
      </c>
      <c r="C81" s="140">
        <v>226.75</v>
      </c>
      <c r="D81" s="247">
        <f t="shared" si="46"/>
        <v>5.8133930300498324E-3</v>
      </c>
      <c r="E81" s="215">
        <f t="shared" si="47"/>
        <v>5.6834231777892564E-3</v>
      </c>
      <c r="F81" s="52">
        <f t="shared" si="42"/>
        <v>-0.44213452738276826</v>
      </c>
      <c r="H81" s="19">
        <v>99.01100000000001</v>
      </c>
      <c r="I81" s="140">
        <v>72.650000000000006</v>
      </c>
      <c r="J81" s="214">
        <f t="shared" si="48"/>
        <v>1.1493527019150615E-2</v>
      </c>
      <c r="K81" s="215">
        <f t="shared" si="49"/>
        <v>1.2281232619900502E-2</v>
      </c>
      <c r="L81" s="52">
        <f t="shared" si="51"/>
        <v>-0.26624314470109384</v>
      </c>
      <c r="N81" s="40">
        <f t="shared" si="52"/>
        <v>2.4359346553166366</v>
      </c>
      <c r="O81" s="143">
        <f t="shared" si="53"/>
        <v>3.2039691289966927</v>
      </c>
      <c r="P81" s="52">
        <f t="shared" si="54"/>
        <v>0.31529354533536236</v>
      </c>
    </row>
    <row r="82" spans="1:16" ht="20.100000000000001" customHeight="1" x14ac:dyDescent="0.25">
      <c r="A82" s="38" t="s">
        <v>180</v>
      </c>
      <c r="B82" s="19">
        <v>170.13</v>
      </c>
      <c r="C82" s="140">
        <v>298.02</v>
      </c>
      <c r="D82" s="247">
        <f t="shared" si="46"/>
        <v>2.4332838562278651E-3</v>
      </c>
      <c r="E82" s="215">
        <f t="shared" si="47"/>
        <v>7.4697851177276909E-3</v>
      </c>
      <c r="F82" s="52">
        <f t="shared" si="42"/>
        <v>0.75171927349673773</v>
      </c>
      <c r="H82" s="19">
        <v>28.347000000000001</v>
      </c>
      <c r="I82" s="140">
        <v>65.597999999999999</v>
      </c>
      <c r="J82" s="214">
        <f t="shared" si="48"/>
        <v>3.2906142793413099E-3</v>
      </c>
      <c r="K82" s="215">
        <f t="shared" si="49"/>
        <v>1.1089116275295706E-2</v>
      </c>
      <c r="L82" s="52">
        <f t="shared" si="51"/>
        <v>1.3141073129431684</v>
      </c>
      <c r="N82" s="40">
        <f t="shared" si="52"/>
        <v>1.6661964380179863</v>
      </c>
      <c r="O82" s="143">
        <f t="shared" si="53"/>
        <v>2.2011274411113351</v>
      </c>
      <c r="P82" s="52">
        <f t="shared" si="54"/>
        <v>0.32104918176975134</v>
      </c>
    </row>
    <row r="83" spans="1:16" ht="20.100000000000001" customHeight="1" x14ac:dyDescent="0.25">
      <c r="A83" s="38" t="s">
        <v>218</v>
      </c>
      <c r="B83" s="19">
        <v>225.23000000000002</v>
      </c>
      <c r="C83" s="140">
        <v>362.4</v>
      </c>
      <c r="D83" s="247">
        <f t="shared" si="46"/>
        <v>3.2213514544066424E-3</v>
      </c>
      <c r="E83" s="215">
        <f t="shared" si="47"/>
        <v>9.0834512001359488E-3</v>
      </c>
      <c r="F83" s="52">
        <f t="shared" si="42"/>
        <v>0.60902188873595853</v>
      </c>
      <c r="H83" s="19">
        <v>38.603999999999999</v>
      </c>
      <c r="I83" s="140">
        <v>61.863</v>
      </c>
      <c r="J83" s="214">
        <f t="shared" si="48"/>
        <v>4.4812810399580882E-3</v>
      </c>
      <c r="K83" s="215">
        <f t="shared" si="49"/>
        <v>1.045772737185003E-2</v>
      </c>
      <c r="L83" s="52">
        <f t="shared" si="51"/>
        <v>0.6025023313646255</v>
      </c>
      <c r="N83" s="40">
        <f t="shared" si="52"/>
        <v>1.7139812635972116</v>
      </c>
      <c r="O83" s="143">
        <f t="shared" si="53"/>
        <v>1.7070364238410596</v>
      </c>
      <c r="P83" s="52">
        <f t="shared" si="54"/>
        <v>-4.0518761223658625E-3</v>
      </c>
    </row>
    <row r="84" spans="1:16" ht="20.100000000000001" customHeight="1" x14ac:dyDescent="0.25">
      <c r="A84" s="38" t="s">
        <v>202</v>
      </c>
      <c r="B84" s="19">
        <v>2937.72</v>
      </c>
      <c r="C84" s="140">
        <v>1126.99</v>
      </c>
      <c r="D84" s="247">
        <f t="shared" si="46"/>
        <v>4.201673220547654E-2</v>
      </c>
      <c r="E84" s="215">
        <f t="shared" si="47"/>
        <v>2.8247678443822331E-2</v>
      </c>
      <c r="F84" s="52">
        <f t="shared" si="42"/>
        <v>-0.61637256103372684</v>
      </c>
      <c r="H84" s="19">
        <v>103.273</v>
      </c>
      <c r="I84" s="140">
        <v>52.434999999999995</v>
      </c>
      <c r="J84" s="214">
        <f t="shared" si="48"/>
        <v>1.1988274190228776E-2</v>
      </c>
      <c r="K84" s="215">
        <f t="shared" si="49"/>
        <v>8.8639563995111179E-3</v>
      </c>
      <c r="L84" s="52">
        <f t="shared" si="51"/>
        <v>-0.49226806619348717</v>
      </c>
      <c r="N84" s="40">
        <f t="shared" si="52"/>
        <v>0.35154133137262911</v>
      </c>
      <c r="O84" s="143">
        <f t="shared" si="53"/>
        <v>0.46526588523411916</v>
      </c>
      <c r="P84" s="52">
        <f t="shared" si="54"/>
        <v>0.3235026544885658</v>
      </c>
    </row>
    <row r="85" spans="1:16" ht="20.100000000000001" customHeight="1" x14ac:dyDescent="0.25">
      <c r="A85" s="38" t="s">
        <v>197</v>
      </c>
      <c r="B85" s="19">
        <v>263.15999999999997</v>
      </c>
      <c r="C85" s="140">
        <v>220.07</v>
      </c>
      <c r="D85" s="247">
        <f t="shared" si="46"/>
        <v>3.7638451748952264E-3</v>
      </c>
      <c r="E85" s="215">
        <f t="shared" si="47"/>
        <v>5.5159909095306792E-3</v>
      </c>
      <c r="F85" s="52">
        <f t="shared" si="42"/>
        <v>-0.16374069007447933</v>
      </c>
      <c r="H85" s="19">
        <v>44.177999999999997</v>
      </c>
      <c r="I85" s="140">
        <v>42.618000000000002</v>
      </c>
      <c r="J85" s="214">
        <f t="shared" si="48"/>
        <v>5.1283295457276038E-3</v>
      </c>
      <c r="K85" s="215">
        <f t="shared" si="49"/>
        <v>7.2044263151399808E-3</v>
      </c>
      <c r="L85" s="52">
        <f t="shared" si="51"/>
        <v>-3.5311693603150784E-2</v>
      </c>
      <c r="N85" s="40">
        <f t="shared" si="52"/>
        <v>1.6787505699954401</v>
      </c>
      <c r="O85" s="143">
        <f t="shared" si="53"/>
        <v>1.9365656382060257</v>
      </c>
      <c r="P85" s="52">
        <f t="shared" si="54"/>
        <v>0.153575565553664</v>
      </c>
    </row>
    <row r="86" spans="1:16" ht="20.100000000000001" customHeight="1" x14ac:dyDescent="0.25">
      <c r="A86" s="38" t="s">
        <v>182</v>
      </c>
      <c r="B86" s="19">
        <v>721.03000000000009</v>
      </c>
      <c r="C86" s="140">
        <v>281.21999999999997</v>
      </c>
      <c r="D86" s="247">
        <f t="shared" si="46"/>
        <v>1.0312529588291175E-2</v>
      </c>
      <c r="E86" s="215">
        <f t="shared" si="47"/>
        <v>7.0486979759995343E-3</v>
      </c>
      <c r="F86" s="52">
        <f t="shared" si="42"/>
        <v>-0.60997461964134647</v>
      </c>
      <c r="H86" s="19">
        <v>78.538999999999987</v>
      </c>
      <c r="I86" s="140">
        <v>42.295999999999999</v>
      </c>
      <c r="J86" s="214">
        <f t="shared" si="48"/>
        <v>9.1170689979605275E-3</v>
      </c>
      <c r="K86" s="215">
        <f t="shared" si="49"/>
        <v>7.1499933226608619E-3</v>
      </c>
      <c r="L86" s="52">
        <f t="shared" si="51"/>
        <v>-0.46146500464737256</v>
      </c>
      <c r="N86" s="40">
        <f t="shared" si="52"/>
        <v>1.0892611957893568</v>
      </c>
      <c r="O86" s="143">
        <f t="shared" si="53"/>
        <v>1.5040182063864591</v>
      </c>
      <c r="P86" s="52">
        <f t="shared" si="54"/>
        <v>0.3807691049680143</v>
      </c>
    </row>
    <row r="87" spans="1:16" ht="20.100000000000001" customHeight="1" x14ac:dyDescent="0.25">
      <c r="A87" s="38" t="s">
        <v>215</v>
      </c>
      <c r="B87" s="19">
        <v>97.89</v>
      </c>
      <c r="C87" s="140">
        <v>78.449999999999989</v>
      </c>
      <c r="D87" s="247">
        <f t="shared" si="46"/>
        <v>1.4000714552762342E-3</v>
      </c>
      <c r="E87" s="215">
        <f t="shared" si="47"/>
        <v>1.966326563605588E-3</v>
      </c>
      <c r="F87" s="52">
        <f t="shared" si="42"/>
        <v>-0.19859025436714692</v>
      </c>
      <c r="H87" s="19">
        <v>41.188000000000002</v>
      </c>
      <c r="I87" s="140">
        <v>32.736000000000004</v>
      </c>
      <c r="J87" s="214">
        <f t="shared" si="48"/>
        <v>4.7812403759660595E-3</v>
      </c>
      <c r="K87" s="215">
        <f t="shared" si="49"/>
        <v>5.5339082043367226E-3</v>
      </c>
      <c r="L87" s="52">
        <f t="shared" si="51"/>
        <v>-0.20520539963096041</v>
      </c>
      <c r="N87" s="40">
        <f t="shared" si="52"/>
        <v>4.2075799366636026</v>
      </c>
      <c r="O87" s="143">
        <f t="shared" si="53"/>
        <v>4.1728489483747619</v>
      </c>
      <c r="P87" s="52">
        <f t="shared" si="54"/>
        <v>-8.2543858492634143E-3</v>
      </c>
    </row>
    <row r="88" spans="1:16" ht="20.100000000000001" customHeight="1" x14ac:dyDescent="0.25">
      <c r="A88" s="38" t="s">
        <v>219</v>
      </c>
      <c r="B88" s="19">
        <v>12.96</v>
      </c>
      <c r="C88" s="140">
        <v>91.13</v>
      </c>
      <c r="D88" s="247">
        <f t="shared" si="46"/>
        <v>1.8536036429032582E-4</v>
      </c>
      <c r="E88" s="215">
        <f t="shared" si="47"/>
        <v>2.2841470967670777E-3</v>
      </c>
      <c r="F88" s="52">
        <f t="shared" si="42"/>
        <v>6.0316358024691343</v>
      </c>
      <c r="H88" s="19">
        <v>2.7650000000000001</v>
      </c>
      <c r="I88" s="140">
        <v>29.170999999999999</v>
      </c>
      <c r="J88" s="214">
        <f t="shared" si="48"/>
        <v>3.2097041952865282E-4</v>
      </c>
      <c r="K88" s="215">
        <f t="shared" si="49"/>
        <v>4.9312572161750523E-3</v>
      </c>
      <c r="L88" s="52">
        <f t="shared" si="51"/>
        <v>9.5500904159131998</v>
      </c>
      <c r="N88" s="40">
        <f t="shared" si="52"/>
        <v>2.1334876543209877</v>
      </c>
      <c r="O88" s="143">
        <f t="shared" si="53"/>
        <v>3.2010314934708664</v>
      </c>
      <c r="P88" s="52">
        <f t="shared" si="54"/>
        <v>0.50037497849484358</v>
      </c>
    </row>
    <row r="89" spans="1:16" ht="20.100000000000001" customHeight="1" x14ac:dyDescent="0.25">
      <c r="A89" s="38" t="s">
        <v>208</v>
      </c>
      <c r="B89" s="19">
        <v>8.4600000000000009</v>
      </c>
      <c r="C89" s="140">
        <v>321.68000000000006</v>
      </c>
      <c r="D89" s="247">
        <f t="shared" si="46"/>
        <v>1.2099912668951825E-4</v>
      </c>
      <c r="E89" s="215">
        <f t="shared" si="47"/>
        <v>8.0628161756615135E-3</v>
      </c>
      <c r="F89" s="52">
        <f t="shared" si="42"/>
        <v>37.023640661938543</v>
      </c>
      <c r="H89" s="19">
        <v>2.4690000000000003</v>
      </c>
      <c r="I89" s="140">
        <v>27.917000000000002</v>
      </c>
      <c r="J89" s="214">
        <f t="shared" si="48"/>
        <v>2.8660975255560361E-4</v>
      </c>
      <c r="K89" s="215">
        <f t="shared" si="49"/>
        <v>4.7192728293153794E-3</v>
      </c>
      <c r="L89" s="52">
        <f t="shared" si="51"/>
        <v>10.307006885378694</v>
      </c>
      <c r="N89" s="40">
        <f t="shared" si="52"/>
        <v>2.918439716312057</v>
      </c>
      <c r="O89" s="143">
        <f t="shared" si="53"/>
        <v>0.86785003730415311</v>
      </c>
      <c r="P89" s="52">
        <f t="shared" si="54"/>
        <v>-0.70263218648873482</v>
      </c>
    </row>
    <row r="90" spans="1:16" ht="20.100000000000001" customHeight="1" x14ac:dyDescent="0.25">
      <c r="A90" s="38" t="s">
        <v>173</v>
      </c>
      <c r="B90" s="19">
        <v>19.23</v>
      </c>
      <c r="C90" s="140">
        <v>21.209999999999997</v>
      </c>
      <c r="D90" s="247">
        <f t="shared" si="46"/>
        <v>2.7503702201411769E-4</v>
      </c>
      <c r="E90" s="215">
        <f t="shared" si="47"/>
        <v>5.3162251643179754E-4</v>
      </c>
      <c r="F90" s="52">
        <f t="shared" si="42"/>
        <v>0.10296411856474243</v>
      </c>
      <c r="H90" s="19">
        <v>28.248000000000001</v>
      </c>
      <c r="I90" s="140">
        <v>27.56</v>
      </c>
      <c r="J90" s="214">
        <f t="shared" si="48"/>
        <v>3.2791220292388372E-3</v>
      </c>
      <c r="K90" s="215">
        <f t="shared" si="49"/>
        <v>4.6589232072189648E-3</v>
      </c>
      <c r="L90" s="52">
        <f t="shared" si="51"/>
        <v>-2.4355706598697336E-2</v>
      </c>
      <c r="N90" s="40">
        <f t="shared" si="52"/>
        <v>14.689547581903277</v>
      </c>
      <c r="O90" s="143">
        <f t="shared" si="53"/>
        <v>12.993870815652995</v>
      </c>
      <c r="P90" s="52">
        <f t="shared" si="54"/>
        <v>-0.11543424035327426</v>
      </c>
    </row>
    <row r="91" spans="1:16" ht="20.100000000000001" customHeight="1" x14ac:dyDescent="0.25">
      <c r="A91" s="38" t="s">
        <v>220</v>
      </c>
      <c r="B91" s="19"/>
      <c r="C91" s="140">
        <v>65.84</v>
      </c>
      <c r="D91" s="247">
        <f t="shared" si="46"/>
        <v>0</v>
      </c>
      <c r="E91" s="215">
        <f t="shared" si="47"/>
        <v>1.6502605602012994E-3</v>
      </c>
      <c r="F91" s="52"/>
      <c r="H91" s="19"/>
      <c r="I91" s="140">
        <v>27.427</v>
      </c>
      <c r="J91" s="214">
        <f t="shared" si="48"/>
        <v>0</v>
      </c>
      <c r="K91" s="215">
        <f t="shared" si="49"/>
        <v>4.6364400146732421E-3</v>
      </c>
      <c r="L91" s="52"/>
      <c r="N91" s="40"/>
      <c r="O91" s="143">
        <f t="shared" si="53"/>
        <v>4.1657047387606312</v>
      </c>
      <c r="P91" s="52"/>
    </row>
    <row r="92" spans="1:16" ht="20.100000000000001" customHeight="1" x14ac:dyDescent="0.25">
      <c r="A92" s="38" t="s">
        <v>221</v>
      </c>
      <c r="B92" s="19"/>
      <c r="C92" s="140">
        <v>492</v>
      </c>
      <c r="D92" s="247">
        <f t="shared" si="46"/>
        <v>0</v>
      </c>
      <c r="E92" s="215">
        <f t="shared" si="47"/>
        <v>1.2331837722038871E-2</v>
      </c>
      <c r="F92" s="52"/>
      <c r="H92" s="19"/>
      <c r="I92" s="140">
        <v>22.428000000000001</v>
      </c>
      <c r="J92" s="214">
        <f t="shared" si="48"/>
        <v>0</v>
      </c>
      <c r="K92" s="215">
        <f t="shared" si="49"/>
        <v>3.791376258762952E-3</v>
      </c>
      <c r="L92" s="52"/>
      <c r="N92" s="40"/>
      <c r="O92" s="143">
        <f t="shared" si="53"/>
        <v>0.45585365853658533</v>
      </c>
      <c r="P92" s="52"/>
    </row>
    <row r="93" spans="1:16" ht="20.100000000000001" customHeight="1" x14ac:dyDescent="0.25">
      <c r="A93" s="38" t="s">
        <v>206</v>
      </c>
      <c r="B93" s="19">
        <v>54.23</v>
      </c>
      <c r="C93" s="140">
        <v>124.61000000000001</v>
      </c>
      <c r="D93" s="247">
        <f t="shared" si="46"/>
        <v>7.756244255759544E-4</v>
      </c>
      <c r="E93" s="215">
        <f t="shared" si="47"/>
        <v>3.1233136149253328E-3</v>
      </c>
      <c r="F93" s="52">
        <f t="shared" si="42"/>
        <v>1.2978056426332294</v>
      </c>
      <c r="H93" s="19">
        <v>10.068999999999999</v>
      </c>
      <c r="I93" s="140">
        <v>21.291999999999998</v>
      </c>
      <c r="J93" s="214">
        <f t="shared" si="48"/>
        <v>1.1688430937555172E-3</v>
      </c>
      <c r="K93" s="215">
        <f t="shared" si="49"/>
        <v>3.5993393660415894E-3</v>
      </c>
      <c r="L93" s="52">
        <f t="shared" si="51"/>
        <v>1.1146091965438474</v>
      </c>
      <c r="N93" s="40">
        <f t="shared" si="52"/>
        <v>1.8567213719343536</v>
      </c>
      <c r="O93" s="143">
        <f t="shared" si="53"/>
        <v>1.708691116282802</v>
      </c>
      <c r="P93" s="52">
        <f t="shared" si="54"/>
        <v>-7.9726693454996958E-2</v>
      </c>
    </row>
    <row r="94" spans="1:16" ht="20.100000000000001" customHeight="1" x14ac:dyDescent="0.25">
      <c r="A94" s="38" t="s">
        <v>194</v>
      </c>
      <c r="B94" s="19">
        <v>145.94999999999999</v>
      </c>
      <c r="C94" s="140">
        <v>61.92</v>
      </c>
      <c r="D94" s="247">
        <f t="shared" si="46"/>
        <v>2.0874494728528588E-3</v>
      </c>
      <c r="E94" s="215">
        <f t="shared" si="47"/>
        <v>1.5520068937980628E-3</v>
      </c>
      <c r="F94" s="52">
        <f t="shared" si="42"/>
        <v>-0.57574511819116136</v>
      </c>
      <c r="H94" s="19">
        <v>24.853000000000002</v>
      </c>
      <c r="I94" s="140">
        <v>17.108000000000001</v>
      </c>
      <c r="J94" s="214">
        <f t="shared" si="48"/>
        <v>2.8850191090580867E-3</v>
      </c>
      <c r="K94" s="215">
        <f t="shared" si="49"/>
        <v>2.892048556934037E-3</v>
      </c>
      <c r="L94" s="52">
        <f t="shared" si="51"/>
        <v>-0.31163239850319885</v>
      </c>
      <c r="N94" s="40">
        <f t="shared" si="52"/>
        <v>1.7028434395340872</v>
      </c>
      <c r="O94" s="143">
        <f t="shared" si="53"/>
        <v>2.762919896640827</v>
      </c>
      <c r="P94" s="52">
        <f t="shared" si="54"/>
        <v>0.62253313046605507</v>
      </c>
    </row>
    <row r="95" spans="1:16" ht="20.100000000000001" customHeight="1" thickBot="1" x14ac:dyDescent="0.3">
      <c r="A95" s="8" t="s">
        <v>17</v>
      </c>
      <c r="B95" s="19">
        <f>B96-SUM(B68:B94)</f>
        <v>3382.6600000000035</v>
      </c>
      <c r="C95" s="140">
        <f>C96-SUM(C68:C94)</f>
        <v>307.84000000001834</v>
      </c>
      <c r="D95" s="247">
        <f t="shared" si="46"/>
        <v>4.8380485329499553E-2</v>
      </c>
      <c r="E95" s="215">
        <f t="shared" si="47"/>
        <v>7.7159205779525853E-3</v>
      </c>
      <c r="F95" s="52">
        <f t="shared" ref="F95" si="55">(C95-B95)/B95</f>
        <v>-0.90899469648146192</v>
      </c>
      <c r="H95" s="196">
        <f>H96-SUM(H68:H94)</f>
        <v>662.07200000000194</v>
      </c>
      <c r="I95" s="119">
        <f>I96-SUM(I68:I94)</f>
        <v>82.499999999997272</v>
      </c>
      <c r="J95" s="214">
        <f t="shared" si="48"/>
        <v>7.6855525351961967E-2</v>
      </c>
      <c r="K95" s="215">
        <f t="shared" si="49"/>
        <v>1.3946341240767487E-2</v>
      </c>
      <c r="L95" s="52">
        <f t="shared" ref="L95" si="56">(I95-H95)/H95</f>
        <v>-0.87539119612368888</v>
      </c>
      <c r="N95" s="40">
        <f t="shared" ref="N95:N96" si="57">(H95/B95)*10</f>
        <v>1.9572525763748094</v>
      </c>
      <c r="O95" s="143">
        <f t="shared" ref="O95:O96" si="58">(I95/C95)*10</f>
        <v>2.6799636174633692</v>
      </c>
      <c r="P95" s="52">
        <f>(O95-N95)/N95</f>
        <v>0.36924771478760965</v>
      </c>
    </row>
    <row r="96" spans="1:16" ht="26.25" customHeight="1" thickBot="1" x14ac:dyDescent="0.3">
      <c r="A96" s="12" t="s">
        <v>18</v>
      </c>
      <c r="B96" s="17">
        <v>69917.86</v>
      </c>
      <c r="C96" s="145">
        <v>39896.73000000001</v>
      </c>
      <c r="D96" s="243">
        <f>SUM(D68:D95)</f>
        <v>1</v>
      </c>
      <c r="E96" s="244">
        <f>SUM(E68:E95)</f>
        <v>1.0000000000000002</v>
      </c>
      <c r="F96" s="57">
        <f>(C96-B96)/B96</f>
        <v>-0.42937712910549591</v>
      </c>
      <c r="G96" s="1"/>
      <c r="H96" s="17">
        <v>8614.501000000002</v>
      </c>
      <c r="I96" s="145">
        <v>5915.5299999999988</v>
      </c>
      <c r="J96" s="255">
        <f t="shared" si="48"/>
        <v>1</v>
      </c>
      <c r="K96" s="244">
        <f t="shared" si="49"/>
        <v>1</v>
      </c>
      <c r="L96" s="57">
        <f>(I96-H96)/H96</f>
        <v>-0.31330555304364149</v>
      </c>
      <c r="M96" s="1"/>
      <c r="N96" s="37">
        <f t="shared" si="57"/>
        <v>1.232088768163099</v>
      </c>
      <c r="O96" s="150">
        <f t="shared" si="58"/>
        <v>1.4827104878018817</v>
      </c>
      <c r="P96" s="57">
        <f>(O96-N96)/N96</f>
        <v>0.20341206422361158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6 J7:L26 D68:E74 D75 N7:O25 D28:E32 J29:K32 N39:O48 L57 J46:L48 J39:L45 J54:L56 J62:L62 J57:K61 D46:E51 D39:F45 D54:F57 F46:F48 P39:P48 J68:L78 D76:F78 N68:P78 D89:E90 D84:E88 J89:K90 J84:K86 D83:E83 D82:E82 J83:K83 J82:K82 D59:F59 D58:E58 L61 N59:O59 P59 D80:E81 D79:E79 D93:E93 D91:E91 J81:K81 J79:K79 J87:K88 J95:L96 J91:K91 N95:P96 D92:E92 J92:K94 J80:K80 P54:P57 N54:O57 J51:K51 J50:K50 D95:F96 D94:E94 D61:F62 D60:E60 N61:O62 P61:P62 F32:F33 J52:K52 D52:E52 J53:K53 D53:E53 D27:E27 J28:K28 J27:K27 J49:K49 O4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3"/>
  <sheetViews>
    <sheetView showGridLines="0" showRowColHeaders="0" workbookViewId="0">
      <selection activeCell="A18" sqref="A18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108</v>
      </c>
    </row>
    <row r="15" spans="1:1" x14ac:dyDescent="0.25">
      <c r="A15" t="s">
        <v>107</v>
      </c>
    </row>
    <row r="17" spans="1:1" x14ac:dyDescent="0.25">
      <c r="A17" t="s">
        <v>110</v>
      </c>
    </row>
    <row r="19" spans="1:1" x14ac:dyDescent="0.25">
      <c r="A19" t="s">
        <v>127</v>
      </c>
    </row>
    <row r="21" spans="1:1" x14ac:dyDescent="0.25">
      <c r="A21" t="s">
        <v>125</v>
      </c>
    </row>
    <row r="23" spans="1:1" x14ac:dyDescent="0.25">
      <c r="A23" t="s">
        <v>151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5" t="s">
        <v>16</v>
      </c>
      <c r="B3" s="338"/>
      <c r="C3" s="338"/>
      <c r="D3" s="360" t="s">
        <v>1</v>
      </c>
      <c r="E3" s="358"/>
      <c r="F3" s="360" t="s">
        <v>104</v>
      </c>
      <c r="G3" s="358"/>
      <c r="H3" s="130" t="s">
        <v>0</v>
      </c>
      <c r="J3" s="362" t="s">
        <v>19</v>
      </c>
      <c r="K3" s="358"/>
      <c r="L3" s="356" t="s">
        <v>104</v>
      </c>
      <c r="M3" s="357"/>
      <c r="N3" s="130" t="s">
        <v>0</v>
      </c>
      <c r="P3" s="368" t="s">
        <v>22</v>
      </c>
      <c r="Q3" s="358"/>
      <c r="R3" s="130" t="s">
        <v>0</v>
      </c>
    </row>
    <row r="4" spans="1:18" x14ac:dyDescent="0.25">
      <c r="A4" s="359"/>
      <c r="B4" s="339"/>
      <c r="C4" s="339"/>
      <c r="D4" s="363" t="s">
        <v>56</v>
      </c>
      <c r="E4" s="365"/>
      <c r="F4" s="363" t="str">
        <f>D4</f>
        <v>jan</v>
      </c>
      <c r="G4" s="365"/>
      <c r="H4" s="131" t="s">
        <v>158</v>
      </c>
      <c r="J4" s="366" t="str">
        <f>D4</f>
        <v>jan</v>
      </c>
      <c r="K4" s="365"/>
      <c r="L4" s="367" t="str">
        <f>D4</f>
        <v>jan</v>
      </c>
      <c r="M4" s="355"/>
      <c r="N4" s="131" t="str">
        <f>H4</f>
        <v>2024/2023</v>
      </c>
      <c r="P4" s="366" t="str">
        <f>D4</f>
        <v>jan</v>
      </c>
      <c r="Q4" s="364"/>
      <c r="R4" s="131" t="str">
        <f>N4</f>
        <v>2024/2023</v>
      </c>
    </row>
    <row r="5" spans="1:18" ht="19.5" customHeight="1" thickBot="1" x14ac:dyDescent="0.3">
      <c r="A5" s="346"/>
      <c r="B5" s="369"/>
      <c r="C5" s="369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546.9899999999999</v>
      </c>
      <c r="E6" s="147">
        <v>289.87999999999994</v>
      </c>
      <c r="F6" s="248">
        <f>D6/D8</f>
        <v>0.48655500306882155</v>
      </c>
      <c r="G6" s="256">
        <f>E6/E8</f>
        <v>0.39636289054488272</v>
      </c>
      <c r="H6" s="165">
        <f>(E6-D6)/D6</f>
        <v>-0.47004515621857806</v>
      </c>
      <c r="I6" s="1"/>
      <c r="J6" s="19">
        <v>296.12799999999999</v>
      </c>
      <c r="K6" s="147">
        <v>110.52000000000002</v>
      </c>
      <c r="L6" s="247">
        <f>J6/J8</f>
        <v>0.41904530100909471</v>
      </c>
      <c r="M6" s="246">
        <f>K6/K8</f>
        <v>0.25760736553813884</v>
      </c>
      <c r="N6" s="165">
        <f>(K6-J6)/J6</f>
        <v>-0.6267830127512426</v>
      </c>
      <c r="P6" s="27">
        <f t="shared" ref="P6:Q8" si="0">(J6/D6)*10</f>
        <v>5.413773560759795</v>
      </c>
      <c r="Q6" s="152">
        <f t="shared" si="0"/>
        <v>3.812612115358081</v>
      </c>
      <c r="R6" s="165">
        <f>(Q6-P6)/P6</f>
        <v>-0.29575700339727534</v>
      </c>
    </row>
    <row r="7" spans="1:18" ht="24" customHeight="1" thickBot="1" x14ac:dyDescent="0.3">
      <c r="A7" s="161" t="s">
        <v>21</v>
      </c>
      <c r="B7" s="1"/>
      <c r="C7" s="1"/>
      <c r="D7" s="117">
        <v>577.22</v>
      </c>
      <c r="E7" s="140">
        <v>441.46999999999997</v>
      </c>
      <c r="F7" s="248">
        <f>D7/D8</f>
        <v>0.5134449969311784</v>
      </c>
      <c r="G7" s="228">
        <f>E7/E8</f>
        <v>0.60363710945511728</v>
      </c>
      <c r="H7" s="55">
        <f t="shared" ref="H7:H8" si="1">(E7-D7)/D7</f>
        <v>-0.23517896122795476</v>
      </c>
      <c r="J7" s="19">
        <v>410.54500000000007</v>
      </c>
      <c r="K7" s="140">
        <v>318.505</v>
      </c>
      <c r="L7" s="247">
        <f>J7/J8</f>
        <v>0.58095469899090535</v>
      </c>
      <c r="M7" s="215">
        <f>K7/K8</f>
        <v>0.7423926344618611</v>
      </c>
      <c r="N7" s="102">
        <f t="shared" ref="N7:N8" si="2">(K7-J7)/J7</f>
        <v>-0.22418979649003168</v>
      </c>
      <c r="P7" s="27">
        <f t="shared" si="0"/>
        <v>7.1124527909635846</v>
      </c>
      <c r="Q7" s="152">
        <f t="shared" si="0"/>
        <v>7.214646521847464</v>
      </c>
      <c r="R7" s="102">
        <f t="shared" ref="R7:R8" si="3">(Q7-P7)/P7</f>
        <v>1.4368282488105533E-2</v>
      </c>
    </row>
    <row r="8" spans="1:18" ht="26.25" customHeight="1" thickBot="1" x14ac:dyDescent="0.3">
      <c r="A8" s="12" t="s">
        <v>12</v>
      </c>
      <c r="B8" s="162"/>
      <c r="C8" s="162"/>
      <c r="D8" s="163">
        <v>1124.21</v>
      </c>
      <c r="E8" s="145">
        <v>731.34999999999991</v>
      </c>
      <c r="F8" s="257">
        <f>SUM(F6:F7)</f>
        <v>1</v>
      </c>
      <c r="G8" s="258">
        <f>SUM(G6:G7)</f>
        <v>1</v>
      </c>
      <c r="H8" s="164">
        <f t="shared" si="1"/>
        <v>-0.34945428345238</v>
      </c>
      <c r="I8" s="1"/>
      <c r="J8" s="17">
        <v>706.673</v>
      </c>
      <c r="K8" s="145">
        <v>429.02500000000003</v>
      </c>
      <c r="L8" s="243">
        <f>SUM(L6:L7)</f>
        <v>1</v>
      </c>
      <c r="M8" s="244">
        <f>SUM(M6:M7)</f>
        <v>1</v>
      </c>
      <c r="N8" s="164">
        <f t="shared" si="2"/>
        <v>-0.39289459198243032</v>
      </c>
      <c r="O8" s="1"/>
      <c r="P8" s="29">
        <f t="shared" si="0"/>
        <v>6.2859519128988346</v>
      </c>
      <c r="Q8" s="146">
        <f t="shared" si="0"/>
        <v>5.866206330758188</v>
      </c>
      <c r="R8" s="164">
        <f t="shared" si="3"/>
        <v>-6.6775181858983776E-2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14" workbookViewId="0">
      <selection activeCell="Q29" sqref="Q29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13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173</v>
      </c>
      <c r="B7" s="39">
        <v>17.25</v>
      </c>
      <c r="C7" s="147">
        <v>18.490000000000002</v>
      </c>
      <c r="D7" s="247">
        <f>B7/$B$33</f>
        <v>1.534410830716681E-2</v>
      </c>
      <c r="E7" s="246">
        <f>C7/$C$33</f>
        <v>2.5282012716209758E-2</v>
      </c>
      <c r="F7" s="52">
        <f>(C7-B7)/B7</f>
        <v>7.1884057971014603E-2</v>
      </c>
      <c r="H7" s="39">
        <v>61.347999999999999</v>
      </c>
      <c r="I7" s="147">
        <v>92.47999999999999</v>
      </c>
      <c r="J7" s="247">
        <f>H7/$H$33</f>
        <v>8.6812429511244932E-2</v>
      </c>
      <c r="K7" s="246">
        <f>I7/$I$33</f>
        <v>0.21555853388497173</v>
      </c>
      <c r="L7" s="52">
        <f>(I7-H7)/H7</f>
        <v>0.50746560605072688</v>
      </c>
      <c r="N7" s="27">
        <f t="shared" ref="N7:N33" si="0">(H7/B7)*10</f>
        <v>35.564057971014492</v>
      </c>
      <c r="O7" s="151">
        <f t="shared" ref="O7:O33" si="1">(I7/C7)*10</f>
        <v>50.016224986479173</v>
      </c>
      <c r="P7" s="61">
        <f>(O7-N7)/N7</f>
        <v>0.40637002186993182</v>
      </c>
    </row>
    <row r="8" spans="1:16" ht="20.100000000000001" customHeight="1" x14ac:dyDescent="0.25">
      <c r="A8" s="8" t="s">
        <v>159</v>
      </c>
      <c r="B8" s="19">
        <v>66.010000000000005</v>
      </c>
      <c r="C8" s="140">
        <v>178.76999999999998</v>
      </c>
      <c r="D8" s="247">
        <f t="shared" ref="D8:D32" si="2">B8/$B$33</f>
        <v>5.8716787788758329E-2</v>
      </c>
      <c r="E8" s="215">
        <f t="shared" ref="E8:E32" si="3">C8/$C$33</f>
        <v>0.24443836740274838</v>
      </c>
      <c r="F8" s="52">
        <f t="shared" ref="F8:F33" si="4">(C8-B8)/B8</f>
        <v>1.708226026359642</v>
      </c>
      <c r="H8" s="19">
        <v>53.338000000000001</v>
      </c>
      <c r="I8" s="140">
        <v>46.540999999999997</v>
      </c>
      <c r="J8" s="247">
        <f t="shared" ref="J8:J32" si="5">H8/$H$33</f>
        <v>7.5477625436375789E-2</v>
      </c>
      <c r="K8" s="215">
        <f t="shared" ref="K8:K32" si="6">I8/$I$33</f>
        <v>0.10848085775887185</v>
      </c>
      <c r="L8" s="52">
        <f t="shared" ref="L8:L25" si="7">(I8-H8)/H8</f>
        <v>-0.12743259964753093</v>
      </c>
      <c r="N8" s="27">
        <f t="shared" si="0"/>
        <v>8.0802908650204515</v>
      </c>
      <c r="O8" s="152">
        <f t="shared" si="1"/>
        <v>2.6034010180679084</v>
      </c>
      <c r="P8" s="52">
        <f t="shared" ref="P8:P64" si="8">(O8-N8)/N8</f>
        <v>-0.67780850200108256</v>
      </c>
    </row>
    <row r="9" spans="1:16" ht="20.100000000000001" customHeight="1" x14ac:dyDescent="0.25">
      <c r="A9" s="8" t="s">
        <v>171</v>
      </c>
      <c r="B9" s="19">
        <v>82.84</v>
      </c>
      <c r="C9" s="140">
        <v>20.88</v>
      </c>
      <c r="D9" s="247">
        <f t="shared" si="2"/>
        <v>7.368730041540282E-2</v>
      </c>
      <c r="E9" s="215">
        <f t="shared" si="3"/>
        <v>2.8549941888288789E-2</v>
      </c>
      <c r="F9" s="52">
        <f t="shared" si="4"/>
        <v>-0.74794785127957519</v>
      </c>
      <c r="H9" s="19">
        <v>43.367999999999995</v>
      </c>
      <c r="I9" s="140">
        <v>31.617999999999999</v>
      </c>
      <c r="J9" s="247">
        <f t="shared" si="5"/>
        <v>6.1369261313224059E-2</v>
      </c>
      <c r="K9" s="215">
        <f t="shared" si="6"/>
        <v>7.3697336985024189E-2</v>
      </c>
      <c r="L9" s="52">
        <f t="shared" si="7"/>
        <v>-0.27093709647666475</v>
      </c>
      <c r="N9" s="27">
        <f t="shared" ref="N9:N14" si="9">(H9/B9)*10</f>
        <v>5.2351521004345711</v>
      </c>
      <c r="O9" s="152">
        <f t="shared" ref="O9:O15" si="10">(I9/C9)*10</f>
        <v>15.142720306513411</v>
      </c>
      <c r="P9" s="52">
        <f t="shared" ref="P9:P14" si="11">(O9-N9)/N9</f>
        <v>1.8925081862008191</v>
      </c>
    </row>
    <row r="10" spans="1:16" ht="20.100000000000001" customHeight="1" x14ac:dyDescent="0.25">
      <c r="A10" s="8" t="s">
        <v>160</v>
      </c>
      <c r="B10" s="19">
        <v>64.67</v>
      </c>
      <c r="C10" s="140">
        <v>43.52</v>
      </c>
      <c r="D10" s="247">
        <f t="shared" si="2"/>
        <v>5.7524839665187108E-2</v>
      </c>
      <c r="E10" s="215">
        <f t="shared" si="3"/>
        <v>5.9506392288234108E-2</v>
      </c>
      <c r="F10" s="52">
        <f t="shared" si="4"/>
        <v>-0.32704499768053191</v>
      </c>
      <c r="H10" s="19">
        <v>32.295000000000002</v>
      </c>
      <c r="I10" s="140">
        <v>29.692</v>
      </c>
      <c r="J10" s="247">
        <f t="shared" si="5"/>
        <v>4.5700062122084752E-2</v>
      </c>
      <c r="K10" s="215">
        <f t="shared" si="6"/>
        <v>6.920808810675369E-2</v>
      </c>
      <c r="L10" s="52">
        <f t="shared" si="7"/>
        <v>-8.0600712184548728E-2</v>
      </c>
      <c r="N10" s="27">
        <f t="shared" si="9"/>
        <v>4.9938147518169167</v>
      </c>
      <c r="O10" s="152">
        <f t="shared" si="10"/>
        <v>6.8226102941176467</v>
      </c>
      <c r="P10" s="52">
        <f t="shared" si="11"/>
        <v>0.36621213104377831</v>
      </c>
    </row>
    <row r="11" spans="1:16" ht="20.100000000000001" customHeight="1" x14ac:dyDescent="0.25">
      <c r="A11" s="8" t="s">
        <v>194</v>
      </c>
      <c r="B11" s="19">
        <v>71.92</v>
      </c>
      <c r="C11" s="140">
        <v>64.7</v>
      </c>
      <c r="D11" s="247">
        <f t="shared" si="2"/>
        <v>6.397381272182244E-2</v>
      </c>
      <c r="E11" s="215">
        <f t="shared" si="3"/>
        <v>8.8466534491009802E-2</v>
      </c>
      <c r="F11" s="52">
        <f t="shared" si="4"/>
        <v>-0.10038932146829808</v>
      </c>
      <c r="H11" s="19">
        <v>42.103000000000002</v>
      </c>
      <c r="I11" s="140">
        <v>27.852</v>
      </c>
      <c r="J11" s="247">
        <f t="shared" si="5"/>
        <v>5.9579183016755972E-2</v>
      </c>
      <c r="K11" s="215">
        <f t="shared" si="6"/>
        <v>6.4919293747450618E-2</v>
      </c>
      <c r="L11" s="52">
        <f t="shared" si="7"/>
        <v>-0.33847944327007579</v>
      </c>
      <c r="N11" s="27">
        <f t="shared" si="9"/>
        <v>5.8541434927697447</v>
      </c>
      <c r="O11" s="152">
        <f t="shared" si="10"/>
        <v>4.3047913446676969</v>
      </c>
      <c r="P11" s="52">
        <f t="shared" si="11"/>
        <v>-0.26465906584209975</v>
      </c>
    </row>
    <row r="12" spans="1:16" ht="20.100000000000001" customHeight="1" x14ac:dyDescent="0.25">
      <c r="A12" s="8" t="s">
        <v>167</v>
      </c>
      <c r="B12" s="19">
        <v>31.46</v>
      </c>
      <c r="C12" s="140">
        <v>40.050000000000004</v>
      </c>
      <c r="D12" s="247">
        <f t="shared" si="2"/>
        <v>2.7984095498172049E-2</v>
      </c>
      <c r="E12" s="215">
        <f t="shared" si="3"/>
        <v>5.4761741984002209E-2</v>
      </c>
      <c r="F12" s="52">
        <f t="shared" si="4"/>
        <v>0.27304513668150043</v>
      </c>
      <c r="H12" s="19">
        <v>23.219000000000001</v>
      </c>
      <c r="I12" s="140">
        <v>24.404000000000003</v>
      </c>
      <c r="J12" s="247">
        <f t="shared" si="5"/>
        <v>3.2856781000547633E-2</v>
      </c>
      <c r="K12" s="215">
        <f t="shared" si="6"/>
        <v>5.6882466056756613E-2</v>
      </c>
      <c r="L12" s="52">
        <f t="shared" si="7"/>
        <v>5.1035789655023998E-2</v>
      </c>
      <c r="N12" s="27">
        <f t="shared" si="9"/>
        <v>7.3804831532104265</v>
      </c>
      <c r="O12" s="152">
        <f t="shared" si="10"/>
        <v>6.0933832709113611</v>
      </c>
      <c r="P12" s="52">
        <f t="shared" si="11"/>
        <v>-0.17439236098509237</v>
      </c>
    </row>
    <row r="13" spans="1:16" ht="20.100000000000001" customHeight="1" x14ac:dyDescent="0.25">
      <c r="A13" s="8" t="s">
        <v>161</v>
      </c>
      <c r="B13" s="19">
        <v>89.25</v>
      </c>
      <c r="C13" s="140">
        <v>29.58</v>
      </c>
      <c r="D13" s="247">
        <f t="shared" si="2"/>
        <v>7.9389082110993492E-2</v>
      </c>
      <c r="E13" s="215">
        <f t="shared" si="3"/>
        <v>4.0445751008409116E-2</v>
      </c>
      <c r="F13" s="52">
        <f t="shared" si="4"/>
        <v>-0.66857142857142859</v>
      </c>
      <c r="H13" s="19">
        <v>106.675</v>
      </c>
      <c r="I13" s="140">
        <v>21.951000000000001</v>
      </c>
      <c r="J13" s="247">
        <f t="shared" si="5"/>
        <v>0.15095383579109431</v>
      </c>
      <c r="K13" s="215">
        <f t="shared" si="6"/>
        <v>5.1164850533185716E-2</v>
      </c>
      <c r="L13" s="52">
        <f t="shared" si="7"/>
        <v>-0.7942254511366299</v>
      </c>
      <c r="N13" s="27">
        <f t="shared" si="9"/>
        <v>11.952380952380953</v>
      </c>
      <c r="O13" s="152">
        <f t="shared" si="10"/>
        <v>7.4208924949290065</v>
      </c>
      <c r="P13" s="52">
        <f t="shared" si="11"/>
        <v>-0.37912851636052136</v>
      </c>
    </row>
    <row r="14" spans="1:16" ht="20.100000000000001" customHeight="1" x14ac:dyDescent="0.25">
      <c r="A14" s="8" t="s">
        <v>164</v>
      </c>
      <c r="B14" s="19">
        <v>11.629999999999999</v>
      </c>
      <c r="C14" s="140">
        <v>44.339999999999996</v>
      </c>
      <c r="D14" s="247">
        <f t="shared" si="2"/>
        <v>1.0345042296368115E-2</v>
      </c>
      <c r="E14" s="215">
        <f t="shared" si="3"/>
        <v>6.0627606481164983E-2</v>
      </c>
      <c r="F14" s="52">
        <f t="shared" si="4"/>
        <v>2.8125537403267411</v>
      </c>
      <c r="H14" s="19">
        <v>7.2829999999999995</v>
      </c>
      <c r="I14" s="140">
        <v>19.152999999999999</v>
      </c>
      <c r="J14" s="247">
        <f t="shared" si="5"/>
        <v>1.0306039710021465E-2</v>
      </c>
      <c r="K14" s="215">
        <f t="shared" si="6"/>
        <v>4.4643086067245499E-2</v>
      </c>
      <c r="L14" s="52">
        <f t="shared" si="7"/>
        <v>1.6298228751887958</v>
      </c>
      <c r="N14" s="27">
        <f t="shared" si="9"/>
        <v>6.262252794496991</v>
      </c>
      <c r="O14" s="152">
        <f t="shared" si="10"/>
        <v>4.3195760036084803</v>
      </c>
      <c r="P14" s="52">
        <f t="shared" si="11"/>
        <v>-0.31022011640853192</v>
      </c>
    </row>
    <row r="15" spans="1:16" ht="20.100000000000001" customHeight="1" x14ac:dyDescent="0.25">
      <c r="A15" s="8" t="s">
        <v>200</v>
      </c>
      <c r="B15" s="19"/>
      <c r="C15" s="140">
        <v>54.36</v>
      </c>
      <c r="D15" s="247">
        <f t="shared" si="2"/>
        <v>0</v>
      </c>
      <c r="E15" s="215">
        <f t="shared" si="3"/>
        <v>7.4328296985027714E-2</v>
      </c>
      <c r="F15" s="52"/>
      <c r="H15" s="19"/>
      <c r="I15" s="140">
        <v>13.989000000000001</v>
      </c>
      <c r="J15" s="247">
        <f t="shared" si="5"/>
        <v>0</v>
      </c>
      <c r="K15" s="215">
        <f t="shared" si="6"/>
        <v>3.2606491463201451E-2</v>
      </c>
      <c r="L15" s="52"/>
      <c r="N15" s="27"/>
      <c r="O15" s="152">
        <f t="shared" si="10"/>
        <v>2.5733995584988967</v>
      </c>
      <c r="P15" s="52"/>
    </row>
    <row r="16" spans="1:16" ht="20.100000000000001" customHeight="1" x14ac:dyDescent="0.25">
      <c r="A16" s="8" t="s">
        <v>162</v>
      </c>
      <c r="B16" s="19">
        <v>19.5</v>
      </c>
      <c r="C16" s="140">
        <v>19.61</v>
      </c>
      <c r="D16" s="247">
        <f t="shared" si="2"/>
        <v>1.7345513738536395E-2</v>
      </c>
      <c r="E16" s="215">
        <f t="shared" si="3"/>
        <v>2.6813427223627544E-2</v>
      </c>
      <c r="F16" s="52">
        <f t="shared" si="4"/>
        <v>5.641025641025612E-3</v>
      </c>
      <c r="H16" s="19">
        <v>12.946999999999999</v>
      </c>
      <c r="I16" s="140">
        <v>13.936</v>
      </c>
      <c r="J16" s="247">
        <f t="shared" si="5"/>
        <v>1.8321062216895223E-2</v>
      </c>
      <c r="K16" s="215">
        <f t="shared" si="6"/>
        <v>3.248295553872152E-2</v>
      </c>
      <c r="L16" s="52">
        <f t="shared" si="7"/>
        <v>7.6388352514095995E-2</v>
      </c>
      <c r="N16" s="27">
        <f t="shared" ref="N16:N19" si="12">(H16/B16)*10</f>
        <v>6.6394871794871788</v>
      </c>
      <c r="O16" s="152">
        <f t="shared" ref="O16:O19" si="13">(I16/C16)*10</f>
        <v>7.1065782763895964</v>
      </c>
      <c r="P16" s="52">
        <f t="shared" ref="P16:P19" si="14">(O16-N16)/N16</f>
        <v>7.0350478022685903E-2</v>
      </c>
    </row>
    <row r="17" spans="1:16" ht="20.100000000000001" customHeight="1" x14ac:dyDescent="0.25">
      <c r="A17" s="8" t="s">
        <v>176</v>
      </c>
      <c r="B17" s="19">
        <v>8.8500000000000014</v>
      </c>
      <c r="C17" s="140">
        <v>21.07</v>
      </c>
      <c r="D17" s="247">
        <f t="shared" si="2"/>
        <v>7.8721946967203645E-3</v>
      </c>
      <c r="E17" s="215">
        <f t="shared" si="3"/>
        <v>2.8809735420797164E-2</v>
      </c>
      <c r="F17" s="52">
        <f t="shared" si="4"/>
        <v>1.380790960451977</v>
      </c>
      <c r="H17" s="19">
        <v>6.117</v>
      </c>
      <c r="I17" s="140">
        <v>13.056000000000001</v>
      </c>
      <c r="J17" s="247">
        <f t="shared" si="5"/>
        <v>8.6560544976247832E-3</v>
      </c>
      <c r="K17" s="215">
        <f t="shared" si="6"/>
        <v>3.0431793019054836E-2</v>
      </c>
      <c r="L17" s="52">
        <f t="shared" si="7"/>
        <v>1.1343795978420796</v>
      </c>
      <c r="N17" s="27">
        <f t="shared" si="12"/>
        <v>6.9118644067796602</v>
      </c>
      <c r="O17" s="152">
        <f t="shared" si="13"/>
        <v>6.1964878974845758</v>
      </c>
      <c r="P17" s="52">
        <f t="shared" si="14"/>
        <v>-0.10349978923102006</v>
      </c>
    </row>
    <row r="18" spans="1:16" ht="20.100000000000001" customHeight="1" x14ac:dyDescent="0.25">
      <c r="A18" s="8" t="s">
        <v>166</v>
      </c>
      <c r="B18" s="19">
        <v>66.820000000000007</v>
      </c>
      <c r="C18" s="140">
        <v>27.040000000000003</v>
      </c>
      <c r="D18" s="247">
        <f t="shared" si="2"/>
        <v>5.9437293744051385E-2</v>
      </c>
      <c r="E18" s="215">
        <f t="shared" si="3"/>
        <v>3.6972721679086634E-2</v>
      </c>
      <c r="F18" s="52">
        <f t="shared" si="4"/>
        <v>-0.59533073929961089</v>
      </c>
      <c r="H18" s="19">
        <v>30.488</v>
      </c>
      <c r="I18" s="140">
        <v>12.295</v>
      </c>
      <c r="J18" s="247">
        <f t="shared" si="5"/>
        <v>4.314300956736708E-2</v>
      </c>
      <c r="K18" s="215">
        <f t="shared" si="6"/>
        <v>2.8658003612843076E-2</v>
      </c>
      <c r="L18" s="52">
        <f t="shared" si="7"/>
        <v>-0.59672658094988185</v>
      </c>
      <c r="N18" s="27">
        <f t="shared" si="12"/>
        <v>4.5627057767135586</v>
      </c>
      <c r="O18" s="152">
        <f t="shared" si="13"/>
        <v>4.5469674556213011</v>
      </c>
      <c r="P18" s="52">
        <f t="shared" si="14"/>
        <v>-3.4493394626890737E-3</v>
      </c>
    </row>
    <row r="19" spans="1:16" ht="20.100000000000001" customHeight="1" x14ac:dyDescent="0.25">
      <c r="A19" s="8" t="s">
        <v>163</v>
      </c>
      <c r="B19" s="19">
        <v>22.22</v>
      </c>
      <c r="C19" s="140">
        <v>10.559999999999999</v>
      </c>
      <c r="D19" s="247">
        <f t="shared" si="2"/>
        <v>1.9764990526680955E-2</v>
      </c>
      <c r="E19" s="215">
        <f t="shared" si="3"/>
        <v>1.4439051069939157E-2</v>
      </c>
      <c r="F19" s="52">
        <f t="shared" si="4"/>
        <v>-0.52475247524752477</v>
      </c>
      <c r="H19" s="19">
        <v>13.818999999999999</v>
      </c>
      <c r="I19" s="140">
        <v>9.5360000000000014</v>
      </c>
      <c r="J19" s="247">
        <f t="shared" si="5"/>
        <v>1.9555013422049516E-2</v>
      </c>
      <c r="K19" s="215">
        <f t="shared" si="6"/>
        <v>2.2227142940388092E-2</v>
      </c>
      <c r="L19" s="52">
        <f t="shared" si="7"/>
        <v>-0.30993559591866254</v>
      </c>
      <c r="N19" s="27">
        <f t="shared" si="12"/>
        <v>6.2191719171917192</v>
      </c>
      <c r="O19" s="152">
        <f t="shared" si="13"/>
        <v>9.0303030303030329</v>
      </c>
      <c r="P19" s="52">
        <f t="shared" si="14"/>
        <v>0.45201051692114763</v>
      </c>
    </row>
    <row r="20" spans="1:16" ht="20.100000000000001" customHeight="1" x14ac:dyDescent="0.25">
      <c r="A20" s="8" t="s">
        <v>182</v>
      </c>
      <c r="B20" s="19">
        <v>14.23</v>
      </c>
      <c r="C20" s="140">
        <v>9.25</v>
      </c>
      <c r="D20" s="247">
        <f t="shared" si="2"/>
        <v>1.2657777461506302E-2</v>
      </c>
      <c r="E20" s="215">
        <f t="shared" si="3"/>
        <v>1.2647843030012993E-2</v>
      </c>
      <c r="F20" s="52">
        <f t="shared" si="4"/>
        <v>-0.34996486296556573</v>
      </c>
      <c r="H20" s="19">
        <v>9.613999999999999</v>
      </c>
      <c r="I20" s="140">
        <v>6.641</v>
      </c>
      <c r="J20" s="247">
        <f t="shared" si="5"/>
        <v>1.3604595053157538E-2</v>
      </c>
      <c r="K20" s="215">
        <f t="shared" si="6"/>
        <v>1.5479284423984618E-2</v>
      </c>
      <c r="L20" s="52">
        <f t="shared" si="7"/>
        <v>-0.30923653006032864</v>
      </c>
      <c r="N20" s="27">
        <f t="shared" ref="N20:N21" si="15">(H20/B20)*10</f>
        <v>6.7561489810259996</v>
      </c>
      <c r="O20" s="152">
        <f t="shared" ref="O20:O21" si="16">(I20/C20)*10</f>
        <v>7.1794594594594594</v>
      </c>
      <c r="P20" s="52">
        <f t="shared" ref="P20:P21" si="17">(O20-N20)/N20</f>
        <v>6.265558672881355E-2</v>
      </c>
    </row>
    <row r="21" spans="1:16" ht="20.100000000000001" customHeight="1" x14ac:dyDescent="0.25">
      <c r="A21" s="8" t="s">
        <v>222</v>
      </c>
      <c r="B21" s="19">
        <v>1.5</v>
      </c>
      <c r="C21" s="140">
        <v>2.04</v>
      </c>
      <c r="D21" s="247">
        <f t="shared" si="2"/>
        <v>1.3342702875797227E-3</v>
      </c>
      <c r="E21" s="215">
        <f t="shared" si="3"/>
        <v>2.7893621385109736E-3</v>
      </c>
      <c r="F21" s="52">
        <f t="shared" si="4"/>
        <v>0.36000000000000004</v>
      </c>
      <c r="H21" s="19">
        <v>4.2720000000000002</v>
      </c>
      <c r="I21" s="140">
        <v>6.4950000000000001</v>
      </c>
      <c r="J21" s="247">
        <f t="shared" si="5"/>
        <v>6.0452288399302076E-3</v>
      </c>
      <c r="K21" s="215">
        <f t="shared" si="6"/>
        <v>1.5138977915039917E-2</v>
      </c>
      <c r="L21" s="52">
        <f t="shared" si="7"/>
        <v>0.5203651685393258</v>
      </c>
      <c r="N21" s="27">
        <f t="shared" si="15"/>
        <v>28.480000000000004</v>
      </c>
      <c r="O21" s="152">
        <f t="shared" si="16"/>
        <v>31.838235294117645</v>
      </c>
      <c r="P21" s="52">
        <f t="shared" si="17"/>
        <v>0.11791556510244525</v>
      </c>
    </row>
    <row r="22" spans="1:16" ht="20.100000000000001" customHeight="1" x14ac:dyDescent="0.25">
      <c r="A22" s="8" t="s">
        <v>198</v>
      </c>
      <c r="B22" s="19"/>
      <c r="C22" s="140">
        <v>14.4</v>
      </c>
      <c r="D22" s="247">
        <f t="shared" si="2"/>
        <v>0</v>
      </c>
      <c r="E22" s="215">
        <f t="shared" si="3"/>
        <v>1.9689615095371579E-2</v>
      </c>
      <c r="F22" s="52"/>
      <c r="H22" s="19"/>
      <c r="I22" s="140">
        <v>5.9349999999999996</v>
      </c>
      <c r="J22" s="247">
        <f t="shared" si="5"/>
        <v>0</v>
      </c>
      <c r="K22" s="215">
        <f t="shared" si="6"/>
        <v>1.3833692675252024E-2</v>
      </c>
      <c r="L22" s="52"/>
      <c r="N22" s="27"/>
      <c r="O22" s="152">
        <f t="shared" ref="O22:O24" si="18">(I22/C22)*10</f>
        <v>4.1215277777777777</v>
      </c>
      <c r="P22" s="52"/>
    </row>
    <row r="23" spans="1:16" ht="20.100000000000001" customHeight="1" x14ac:dyDescent="0.25">
      <c r="A23" s="8" t="s">
        <v>193</v>
      </c>
      <c r="B23" s="19">
        <v>2.3199999999999998</v>
      </c>
      <c r="C23" s="140">
        <v>25.8</v>
      </c>
      <c r="D23" s="247">
        <f t="shared" si="2"/>
        <v>2.0636713781233044E-3</v>
      </c>
      <c r="E23" s="215">
        <f t="shared" si="3"/>
        <v>3.5277227045874077E-2</v>
      </c>
      <c r="F23" s="52">
        <f t="shared" si="4"/>
        <v>10.120689655172415</v>
      </c>
      <c r="H23" s="19">
        <v>1.6339999999999999</v>
      </c>
      <c r="I23" s="140">
        <v>5.7609999999999992</v>
      </c>
      <c r="J23" s="247">
        <f t="shared" si="5"/>
        <v>2.3122434280070125E-3</v>
      </c>
      <c r="K23" s="215">
        <f t="shared" si="6"/>
        <v>1.3428121904317929E-2</v>
      </c>
      <c r="L23" s="52">
        <f t="shared" si="7"/>
        <v>2.5257037943696443</v>
      </c>
      <c r="N23" s="27">
        <f t="shared" ref="N23:N24" si="19">(H23/B23)*10</f>
        <v>7.043103448275863</v>
      </c>
      <c r="O23" s="152">
        <f t="shared" si="18"/>
        <v>2.2329457364341083</v>
      </c>
      <c r="P23" s="52">
        <f t="shared" ref="P23:P24" si="20">(O23-N23)/N23</f>
        <v>-0.68295996887838861</v>
      </c>
    </row>
    <row r="24" spans="1:16" ht="20.100000000000001" customHeight="1" x14ac:dyDescent="0.25">
      <c r="A24" s="8" t="s">
        <v>206</v>
      </c>
      <c r="B24" s="19">
        <v>10.72</v>
      </c>
      <c r="C24" s="140">
        <v>19.579999999999998</v>
      </c>
      <c r="D24" s="247">
        <f t="shared" si="2"/>
        <v>9.5355849885697518E-3</v>
      </c>
      <c r="E24" s="215">
        <f t="shared" si="3"/>
        <v>2.6772407192178854E-2</v>
      </c>
      <c r="F24" s="52">
        <f t="shared" si="4"/>
        <v>0.82649253731343253</v>
      </c>
      <c r="H24" s="19">
        <v>3.4609999999999999</v>
      </c>
      <c r="I24" s="140">
        <v>5.4749999999999996</v>
      </c>
      <c r="J24" s="247">
        <f t="shared" si="5"/>
        <v>4.8975976158704224E-3</v>
      </c>
      <c r="K24" s="215">
        <f t="shared" si="6"/>
        <v>1.2761494085426256E-2</v>
      </c>
      <c r="L24" s="52">
        <f t="shared" si="7"/>
        <v>0.58191274198208609</v>
      </c>
      <c r="N24" s="27">
        <f t="shared" si="19"/>
        <v>3.2285447761194024</v>
      </c>
      <c r="O24" s="152">
        <f t="shared" si="18"/>
        <v>2.7962206332992849</v>
      </c>
      <c r="P24" s="52">
        <f t="shared" si="20"/>
        <v>-0.13390681337855129</v>
      </c>
    </row>
    <row r="25" spans="1:16" ht="20.100000000000001" customHeight="1" x14ac:dyDescent="0.25">
      <c r="A25" s="8" t="s">
        <v>165</v>
      </c>
      <c r="B25" s="19">
        <v>23.630000000000003</v>
      </c>
      <c r="C25" s="140">
        <v>7.3800000000000008</v>
      </c>
      <c r="D25" s="247">
        <f t="shared" si="2"/>
        <v>2.1019204597005899E-2</v>
      </c>
      <c r="E25" s="215">
        <f t="shared" si="3"/>
        <v>1.0090927736377936E-2</v>
      </c>
      <c r="F25" s="52">
        <f t="shared" si="4"/>
        <v>-0.68768514600084629</v>
      </c>
      <c r="H25" s="19">
        <v>16.105</v>
      </c>
      <c r="I25" s="140">
        <v>5.3710000000000004</v>
      </c>
      <c r="J25" s="247">
        <f t="shared" si="5"/>
        <v>2.2789890090607674E-2</v>
      </c>
      <c r="K25" s="215">
        <f t="shared" si="6"/>
        <v>1.251908396946565E-2</v>
      </c>
      <c r="L25" s="52">
        <f t="shared" si="7"/>
        <v>-0.66650108661906238</v>
      </c>
      <c r="N25" s="27">
        <f t="shared" ref="N25:N26" si="21">(H25/B25)*10</f>
        <v>6.8154887854422341</v>
      </c>
      <c r="O25" s="152">
        <f t="shared" ref="O25:O26" si="22">(I25/C25)*10</f>
        <v>7.2777777777777777</v>
      </c>
      <c r="P25" s="52">
        <f t="shared" ref="P25:P26" si="23">(O25-N25)/N25</f>
        <v>6.7829176584221634E-2</v>
      </c>
    </row>
    <row r="26" spans="1:16" ht="20.100000000000001" customHeight="1" x14ac:dyDescent="0.25">
      <c r="A26" s="8" t="s">
        <v>169</v>
      </c>
      <c r="B26" s="19">
        <v>3.5600000000000005</v>
      </c>
      <c r="C26" s="140">
        <v>9.68</v>
      </c>
      <c r="D26" s="247">
        <f t="shared" si="2"/>
        <v>3.1666681491892088E-3</v>
      </c>
      <c r="E26" s="215">
        <f t="shared" si="3"/>
        <v>1.3235796814110894E-2</v>
      </c>
      <c r="F26" s="52">
        <f t="shared" si="4"/>
        <v>1.7191011235955052</v>
      </c>
      <c r="H26" s="19">
        <v>1.6850000000000001</v>
      </c>
      <c r="I26" s="140">
        <v>4.7130000000000001</v>
      </c>
      <c r="J26" s="247">
        <f t="shared" si="5"/>
        <v>2.3844125925286514E-3</v>
      </c>
      <c r="K26" s="215">
        <f t="shared" si="6"/>
        <v>1.0985373812714878E-2</v>
      </c>
      <c r="L26" s="52">
        <f t="shared" ref="L26:L29" si="24">(I26-H26)/H26</f>
        <v>1.7970326409495549</v>
      </c>
      <c r="N26" s="27">
        <f t="shared" si="21"/>
        <v>4.7331460674157295</v>
      </c>
      <c r="O26" s="152">
        <f t="shared" si="22"/>
        <v>4.8688016528925617</v>
      </c>
      <c r="P26" s="52">
        <f t="shared" si="23"/>
        <v>2.8660764646737256E-2</v>
      </c>
    </row>
    <row r="27" spans="1:16" ht="20.100000000000001" customHeight="1" x14ac:dyDescent="0.25">
      <c r="A27" s="8" t="s">
        <v>188</v>
      </c>
      <c r="B27" s="19">
        <v>25.53</v>
      </c>
      <c r="C27" s="140">
        <v>8.35</v>
      </c>
      <c r="D27" s="247">
        <f t="shared" si="2"/>
        <v>2.2709280294606879E-2</v>
      </c>
      <c r="E27" s="215">
        <f t="shared" si="3"/>
        <v>1.141724208655227E-2</v>
      </c>
      <c r="F27" s="52">
        <f t="shared" si="4"/>
        <v>-0.67293380336858588</v>
      </c>
      <c r="H27" s="19">
        <v>8.4969999999999999</v>
      </c>
      <c r="I27" s="140">
        <v>3.944</v>
      </c>
      <c r="J27" s="247">
        <f t="shared" si="5"/>
        <v>1.2023948841967924E-2</v>
      </c>
      <c r="K27" s="215">
        <f t="shared" si="6"/>
        <v>9.1929374745061479E-3</v>
      </c>
      <c r="L27" s="52">
        <f t="shared" si="24"/>
        <v>-0.53583617747440271</v>
      </c>
      <c r="N27" s="27">
        <f t="shared" ref="N27:N29" si="25">(H27/B27)*10</f>
        <v>3.3282412847630241</v>
      </c>
      <c r="O27" s="152">
        <f t="shared" ref="O27:O31" si="26">(I27/C27)*10</f>
        <v>4.7233532934131741</v>
      </c>
      <c r="P27" s="52">
        <f t="shared" ref="P27:P29" si="27">(O27-N27)/N27</f>
        <v>0.41917393881179627</v>
      </c>
    </row>
    <row r="28" spans="1:16" ht="20.100000000000001" customHeight="1" x14ac:dyDescent="0.25">
      <c r="A28" s="8" t="s">
        <v>170</v>
      </c>
      <c r="B28" s="19">
        <v>0.48</v>
      </c>
      <c r="C28" s="140">
        <v>4.88</v>
      </c>
      <c r="D28" s="247">
        <f t="shared" si="2"/>
        <v>4.2696649202551124E-4</v>
      </c>
      <c r="E28" s="215">
        <f t="shared" si="3"/>
        <v>6.6725917823203685E-3</v>
      </c>
      <c r="F28" s="52">
        <f t="shared" si="4"/>
        <v>9.1666666666666679</v>
      </c>
      <c r="H28" s="19">
        <v>0.33900000000000002</v>
      </c>
      <c r="I28" s="140">
        <v>3.8380000000000001</v>
      </c>
      <c r="J28" s="247">
        <f t="shared" si="5"/>
        <v>4.797126818203044E-4</v>
      </c>
      <c r="K28" s="215">
        <f t="shared" si="6"/>
        <v>8.9458656255462978E-3</v>
      </c>
      <c r="L28" s="52">
        <f t="shared" si="24"/>
        <v>10.321533923303834</v>
      </c>
      <c r="N28" s="27">
        <f t="shared" si="25"/>
        <v>7.0625</v>
      </c>
      <c r="O28" s="152">
        <f t="shared" si="26"/>
        <v>7.8647540983606561</v>
      </c>
      <c r="P28" s="52">
        <f t="shared" si="27"/>
        <v>0.11359350065283626</v>
      </c>
    </row>
    <row r="29" spans="1:16" ht="20.100000000000001" customHeight="1" x14ac:dyDescent="0.25">
      <c r="A29" s="8" t="s">
        <v>172</v>
      </c>
      <c r="B29" s="19">
        <v>256.32</v>
      </c>
      <c r="C29" s="140">
        <v>2.5100000000000002</v>
      </c>
      <c r="D29" s="247">
        <f t="shared" si="2"/>
        <v>0.22800010674162299</v>
      </c>
      <c r="E29" s="215">
        <f t="shared" si="3"/>
        <v>3.4320092978737961E-3</v>
      </c>
      <c r="F29" s="52">
        <f t="shared" si="4"/>
        <v>-0.99020755305867669</v>
      </c>
      <c r="H29" s="19">
        <v>117.011</v>
      </c>
      <c r="I29" s="140">
        <v>2.3299999999999996</v>
      </c>
      <c r="J29" s="247">
        <f t="shared" si="5"/>
        <v>0.16558011980081308</v>
      </c>
      <c r="K29" s="215">
        <f t="shared" si="6"/>
        <v>5.430918944117475E-3</v>
      </c>
      <c r="L29" s="52">
        <f t="shared" si="24"/>
        <v>-0.98008734221568916</v>
      </c>
      <c r="N29" s="27">
        <f t="shared" si="25"/>
        <v>4.5650358926342074</v>
      </c>
      <c r="O29" s="152">
        <f t="shared" si="26"/>
        <v>9.2828685258964114</v>
      </c>
      <c r="P29" s="52">
        <f t="shared" si="27"/>
        <v>1.0334710929380726</v>
      </c>
    </row>
    <row r="30" spans="1:16" ht="20.100000000000001" customHeight="1" x14ac:dyDescent="0.25">
      <c r="A30" s="8" t="s">
        <v>203</v>
      </c>
      <c r="B30" s="19"/>
      <c r="C30" s="140">
        <v>4.5</v>
      </c>
      <c r="D30" s="247">
        <f t="shared" si="2"/>
        <v>0</v>
      </c>
      <c r="E30" s="215">
        <f t="shared" si="3"/>
        <v>6.1530047173036185E-3</v>
      </c>
      <c r="F30" s="52"/>
      <c r="H30" s="19"/>
      <c r="I30" s="140">
        <v>2.1480000000000001</v>
      </c>
      <c r="J30" s="247">
        <f t="shared" si="5"/>
        <v>0</v>
      </c>
      <c r="K30" s="215">
        <f t="shared" si="6"/>
        <v>5.0067012411864117E-3</v>
      </c>
      <c r="L30" s="52"/>
      <c r="N30" s="27"/>
      <c r="O30" s="152">
        <f t="shared" si="26"/>
        <v>4.7733333333333334</v>
      </c>
      <c r="P30" s="52"/>
    </row>
    <row r="31" spans="1:16" ht="20.100000000000001" customHeight="1" x14ac:dyDescent="0.25">
      <c r="A31" s="8" t="s">
        <v>216</v>
      </c>
      <c r="B31" s="19"/>
      <c r="C31" s="140">
        <v>3.72</v>
      </c>
      <c r="D31" s="247">
        <f t="shared" si="2"/>
        <v>0</v>
      </c>
      <c r="E31" s="215">
        <f t="shared" si="3"/>
        <v>5.0864838996376579E-3</v>
      </c>
      <c r="F31" s="52"/>
      <c r="H31" s="19"/>
      <c r="I31" s="140">
        <v>2.0070000000000001</v>
      </c>
      <c r="J31" s="247">
        <f t="shared" si="5"/>
        <v>0</v>
      </c>
      <c r="K31" s="215">
        <f t="shared" si="6"/>
        <v>4.6780490647398178E-3</v>
      </c>
      <c r="L31" s="52"/>
      <c r="N31" s="27"/>
      <c r="O31" s="152">
        <f t="shared" si="26"/>
        <v>5.395161290322581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233.5</v>
      </c>
      <c r="C32" s="140">
        <f>C33-SUM(C7:C31)</f>
        <v>46.289999999999964</v>
      </c>
      <c r="D32" s="247">
        <f t="shared" si="2"/>
        <v>0.20770140809991014</v>
      </c>
      <c r="E32" s="215">
        <f t="shared" si="3"/>
        <v>6.3293908525329831E-2</v>
      </c>
      <c r="F32" s="52">
        <f t="shared" si="4"/>
        <v>-0.8017558886509637</v>
      </c>
      <c r="H32" s="19">
        <f>H33-SUM(H7:H31)</f>
        <v>111.05500000000006</v>
      </c>
      <c r="I32" s="140">
        <f>I33-SUM(I7:I31)</f>
        <v>17.863999999999862</v>
      </c>
      <c r="J32" s="247">
        <f t="shared" si="5"/>
        <v>0.1571518934500116</v>
      </c>
      <c r="K32" s="215">
        <f t="shared" si="6"/>
        <v>4.1638599149233409E-2</v>
      </c>
      <c r="L32" s="52">
        <f t="shared" ref="L32:L33" si="28">(I32-H32)/H32</f>
        <v>-0.83914276709738556</v>
      </c>
      <c r="N32" s="27">
        <f t="shared" si="0"/>
        <v>4.7561027837259129</v>
      </c>
      <c r="O32" s="152">
        <f t="shared" si="1"/>
        <v>3.8591488442427901</v>
      </c>
      <c r="P32" s="52">
        <f t="shared" si="8"/>
        <v>-0.18859010838711363</v>
      </c>
    </row>
    <row r="33" spans="1:16" ht="26.25" customHeight="1" thickBot="1" x14ac:dyDescent="0.3">
      <c r="A33" s="12" t="s">
        <v>18</v>
      </c>
      <c r="B33" s="17">
        <v>1124.21</v>
      </c>
      <c r="C33" s="145">
        <v>731.3499999999998</v>
      </c>
      <c r="D33" s="243">
        <f>SUM(D7:D32)</f>
        <v>1</v>
      </c>
      <c r="E33" s="244">
        <f>SUM(E7:E32)</f>
        <v>1.0000000000000002</v>
      </c>
      <c r="F33" s="57">
        <f t="shared" si="4"/>
        <v>-0.34945428345238011</v>
      </c>
      <c r="G33" s="1"/>
      <c r="H33" s="17">
        <v>706.67300000000012</v>
      </c>
      <c r="I33" s="145">
        <v>429.02499999999998</v>
      </c>
      <c r="J33" s="243">
        <f>SUM(J7:J32)</f>
        <v>0.99999999999999989</v>
      </c>
      <c r="K33" s="244">
        <f>SUM(K7:K32)</f>
        <v>1</v>
      </c>
      <c r="L33" s="57">
        <f t="shared" si="28"/>
        <v>-0.39289459198243049</v>
      </c>
      <c r="N33" s="29">
        <f t="shared" si="0"/>
        <v>6.2859519128988364</v>
      </c>
      <c r="O33" s="146">
        <f t="shared" si="1"/>
        <v>5.866206330758188</v>
      </c>
      <c r="P33" s="57">
        <f t="shared" si="8"/>
        <v>-6.677518185898404E-2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F37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66.010000000000005</v>
      </c>
      <c r="C39" s="147">
        <v>178.76999999999998</v>
      </c>
      <c r="D39" s="247">
        <f t="shared" ref="D39:D55" si="29">B39/$B$56</f>
        <v>0.12067862300956142</v>
      </c>
      <c r="E39" s="246">
        <f t="shared" ref="E39:E55" si="30">C39/$C$56</f>
        <v>0.61670346350213878</v>
      </c>
      <c r="F39" s="52">
        <f>(C39-B39)/B39</f>
        <v>1.708226026359642</v>
      </c>
      <c r="H39" s="39">
        <v>53.338000000000001</v>
      </c>
      <c r="I39" s="147">
        <v>46.540999999999997</v>
      </c>
      <c r="J39" s="247">
        <f t="shared" ref="J39:J55" si="31">H39/$H$56</f>
        <v>0.18011805705640813</v>
      </c>
      <c r="K39" s="246">
        <f t="shared" ref="K39:K55" si="32">I39/$I$56</f>
        <v>0.4211093014838943</v>
      </c>
      <c r="L39" s="52">
        <f>(I39-H39)/H39</f>
        <v>-0.12743259964753093</v>
      </c>
      <c r="N39" s="27">
        <f t="shared" ref="N39:N56" si="33">(H39/B39)*10</f>
        <v>8.0802908650204515</v>
      </c>
      <c r="O39" s="151">
        <f t="shared" ref="O39:O56" si="34">(I39/C39)*10</f>
        <v>2.6034010180679084</v>
      </c>
      <c r="P39" s="61">
        <f t="shared" si="8"/>
        <v>-0.67780850200108256</v>
      </c>
    </row>
    <row r="40" spans="1:16" ht="20.100000000000001" customHeight="1" x14ac:dyDescent="0.25">
      <c r="A40" s="38" t="s">
        <v>176</v>
      </c>
      <c r="B40" s="19">
        <v>8.8500000000000014</v>
      </c>
      <c r="C40" s="140">
        <v>21.07</v>
      </c>
      <c r="D40" s="247">
        <f t="shared" si="29"/>
        <v>1.6179454834640488E-2</v>
      </c>
      <c r="E40" s="215">
        <f t="shared" si="30"/>
        <v>7.2685249068580107E-2</v>
      </c>
      <c r="F40" s="52">
        <f t="shared" ref="F40:F56" si="35">(C40-B40)/B40</f>
        <v>1.380790960451977</v>
      </c>
      <c r="H40" s="19">
        <v>6.117</v>
      </c>
      <c r="I40" s="140">
        <v>13.056000000000001</v>
      </c>
      <c r="J40" s="247">
        <f t="shared" si="31"/>
        <v>2.0656607953317495E-2</v>
      </c>
      <c r="K40" s="215">
        <f t="shared" si="32"/>
        <v>0.11813246471226929</v>
      </c>
      <c r="L40" s="52">
        <f t="shared" ref="L40:L56" si="36">(I40-H40)/H40</f>
        <v>1.1343795978420796</v>
      </c>
      <c r="N40" s="27">
        <f t="shared" si="33"/>
        <v>6.9118644067796602</v>
      </c>
      <c r="O40" s="152">
        <f t="shared" si="34"/>
        <v>6.1964878974845758</v>
      </c>
      <c r="P40" s="52">
        <f t="shared" si="8"/>
        <v>-0.10349978923102006</v>
      </c>
    </row>
    <row r="41" spans="1:16" ht="20.100000000000001" customHeight="1" x14ac:dyDescent="0.25">
      <c r="A41" s="38" t="s">
        <v>166</v>
      </c>
      <c r="B41" s="19">
        <v>66.820000000000007</v>
      </c>
      <c r="C41" s="140">
        <v>27.040000000000003</v>
      </c>
      <c r="D41" s="247">
        <f t="shared" si="29"/>
        <v>0.1221594544690031</v>
      </c>
      <c r="E41" s="215">
        <f t="shared" si="30"/>
        <v>9.3279977921898724E-2</v>
      </c>
      <c r="F41" s="52">
        <f t="shared" si="35"/>
        <v>-0.59533073929961089</v>
      </c>
      <c r="H41" s="19">
        <v>30.488</v>
      </c>
      <c r="I41" s="140">
        <v>12.295</v>
      </c>
      <c r="J41" s="247">
        <f t="shared" si="31"/>
        <v>0.10295547871190841</v>
      </c>
      <c r="K41" s="215">
        <f t="shared" si="32"/>
        <v>0.11124683315237062</v>
      </c>
      <c r="L41" s="52">
        <f t="shared" si="36"/>
        <v>-0.59672658094988185</v>
      </c>
      <c r="N41" s="27">
        <f t="shared" si="33"/>
        <v>4.5627057767135586</v>
      </c>
      <c r="O41" s="152">
        <f t="shared" si="34"/>
        <v>4.5469674556213011</v>
      </c>
      <c r="P41" s="52">
        <f t="shared" si="8"/>
        <v>-3.4493394626890737E-3</v>
      </c>
    </row>
    <row r="42" spans="1:16" ht="20.100000000000001" customHeight="1" x14ac:dyDescent="0.25">
      <c r="A42" s="38" t="s">
        <v>163</v>
      </c>
      <c r="B42" s="19">
        <v>22.22</v>
      </c>
      <c r="C42" s="140">
        <v>10.559999999999999</v>
      </c>
      <c r="D42" s="247">
        <f t="shared" si="29"/>
        <v>4.0622314850362891E-2</v>
      </c>
      <c r="E42" s="215">
        <f t="shared" si="30"/>
        <v>3.6428867117427897E-2</v>
      </c>
      <c r="F42" s="52">
        <f t="shared" ref="F42:F44" si="37">(C42-B42)/B42</f>
        <v>-0.52475247524752477</v>
      </c>
      <c r="H42" s="19">
        <v>13.818999999999999</v>
      </c>
      <c r="I42" s="140">
        <v>9.5360000000000014</v>
      </c>
      <c r="J42" s="247">
        <f t="shared" si="31"/>
        <v>4.6665631078452577E-2</v>
      </c>
      <c r="K42" s="215">
        <f t="shared" si="32"/>
        <v>8.6283025696706497E-2</v>
      </c>
      <c r="L42" s="52">
        <f t="shared" ref="L42:L54" si="38">(I42-H42)/H42</f>
        <v>-0.30993559591866254</v>
      </c>
      <c r="N42" s="27">
        <f t="shared" si="33"/>
        <v>6.2191719171917192</v>
      </c>
      <c r="O42" s="152">
        <f t="shared" si="34"/>
        <v>9.0303030303030329</v>
      </c>
      <c r="P42" s="52">
        <f t="shared" ref="P42:P45" si="39">(O42-N42)/N42</f>
        <v>0.45201051692114763</v>
      </c>
    </row>
    <row r="43" spans="1:16" ht="20.100000000000001" customHeight="1" x14ac:dyDescent="0.25">
      <c r="A43" s="38" t="s">
        <v>165</v>
      </c>
      <c r="B43" s="19">
        <v>23.630000000000003</v>
      </c>
      <c r="C43" s="140">
        <v>7.3800000000000008</v>
      </c>
      <c r="D43" s="247">
        <f t="shared" si="29"/>
        <v>4.3200058501983586E-2</v>
      </c>
      <c r="E43" s="215">
        <f t="shared" si="30"/>
        <v>2.5458810542293365E-2</v>
      </c>
      <c r="F43" s="52">
        <f t="shared" si="37"/>
        <v>-0.68768514600084629</v>
      </c>
      <c r="H43" s="19">
        <v>16.105</v>
      </c>
      <c r="I43" s="140">
        <v>5.3710000000000004</v>
      </c>
      <c r="J43" s="247">
        <f t="shared" si="31"/>
        <v>5.4385265830992027E-2</v>
      </c>
      <c r="K43" s="215">
        <f t="shared" si="32"/>
        <v>4.859753890698517E-2</v>
      </c>
      <c r="L43" s="52">
        <f t="shared" si="38"/>
        <v>-0.66650108661906238</v>
      </c>
      <c r="N43" s="27">
        <f t="shared" si="33"/>
        <v>6.8154887854422341</v>
      </c>
      <c r="O43" s="152">
        <f t="shared" si="34"/>
        <v>7.2777777777777777</v>
      </c>
      <c r="P43" s="52">
        <f t="shared" si="39"/>
        <v>6.7829176584221634E-2</v>
      </c>
    </row>
    <row r="44" spans="1:16" ht="20.100000000000001" customHeight="1" x14ac:dyDescent="0.25">
      <c r="A44" s="38" t="s">
        <v>169</v>
      </c>
      <c r="B44" s="19">
        <v>3.5600000000000005</v>
      </c>
      <c r="C44" s="140">
        <v>9.68</v>
      </c>
      <c r="D44" s="247">
        <f t="shared" si="29"/>
        <v>6.5083456735954958E-3</v>
      </c>
      <c r="E44" s="215">
        <f t="shared" si="30"/>
        <v>3.3393128190975577E-2</v>
      </c>
      <c r="F44" s="52">
        <f t="shared" si="37"/>
        <v>1.7191011235955052</v>
      </c>
      <c r="H44" s="19">
        <v>1.6850000000000001</v>
      </c>
      <c r="I44" s="140">
        <v>4.7130000000000001</v>
      </c>
      <c r="J44" s="247">
        <f t="shared" si="31"/>
        <v>5.6901069807650771E-3</v>
      </c>
      <c r="K44" s="215">
        <f t="shared" si="32"/>
        <v>4.2643865363735073E-2</v>
      </c>
      <c r="L44" s="52">
        <f t="shared" si="38"/>
        <v>1.7970326409495549</v>
      </c>
      <c r="N44" s="27">
        <f t="shared" si="33"/>
        <v>4.7331460674157295</v>
      </c>
      <c r="O44" s="152">
        <f t="shared" si="34"/>
        <v>4.8688016528925617</v>
      </c>
      <c r="P44" s="52">
        <f t="shared" si="39"/>
        <v>2.8660764646737256E-2</v>
      </c>
    </row>
    <row r="45" spans="1:16" ht="20.100000000000001" customHeight="1" x14ac:dyDescent="0.25">
      <c r="A45" s="38" t="s">
        <v>188</v>
      </c>
      <c r="B45" s="19">
        <v>25.53</v>
      </c>
      <c r="C45" s="140">
        <v>8.35</v>
      </c>
      <c r="D45" s="247">
        <f t="shared" si="29"/>
        <v>4.6673613777217134E-2</v>
      </c>
      <c r="E45" s="215">
        <f t="shared" si="30"/>
        <v>2.8805022768041949E-2</v>
      </c>
      <c r="F45" s="52">
        <f t="shared" ref="F45:F54" si="40">(C45-B45)/B45</f>
        <v>-0.67293380336858588</v>
      </c>
      <c r="H45" s="19">
        <v>8.4969999999999999</v>
      </c>
      <c r="I45" s="140">
        <v>3.944</v>
      </c>
      <c r="J45" s="247">
        <f t="shared" si="31"/>
        <v>2.8693673006267573E-2</v>
      </c>
      <c r="K45" s="215">
        <f t="shared" si="32"/>
        <v>3.5685848715164677E-2</v>
      </c>
      <c r="L45" s="52">
        <f t="shared" si="38"/>
        <v>-0.53583617747440271</v>
      </c>
      <c r="N45" s="27">
        <f t="shared" si="33"/>
        <v>3.3282412847630241</v>
      </c>
      <c r="O45" s="152">
        <f t="shared" si="34"/>
        <v>4.7233532934131741</v>
      </c>
      <c r="P45" s="52">
        <f t="shared" si="39"/>
        <v>0.41917393881179627</v>
      </c>
    </row>
    <row r="46" spans="1:16" ht="20.100000000000001" customHeight="1" x14ac:dyDescent="0.25">
      <c r="A46" s="38" t="s">
        <v>170</v>
      </c>
      <c r="B46" s="19">
        <v>0.48</v>
      </c>
      <c r="C46" s="140">
        <v>4.88</v>
      </c>
      <c r="D46" s="247">
        <f t="shared" si="29"/>
        <v>8.7752975374321286E-4</v>
      </c>
      <c r="E46" s="215">
        <f t="shared" si="30"/>
        <v>1.6834552228508347E-2</v>
      </c>
      <c r="F46" s="52">
        <f t="shared" si="40"/>
        <v>9.1666666666666679</v>
      </c>
      <c r="H46" s="19">
        <v>0.33900000000000002</v>
      </c>
      <c r="I46" s="140">
        <v>3.8380000000000001</v>
      </c>
      <c r="J46" s="247">
        <f t="shared" si="31"/>
        <v>1.1447752323319651E-3</v>
      </c>
      <c r="K46" s="215">
        <f t="shared" si="32"/>
        <v>3.4726746290264204E-2</v>
      </c>
      <c r="L46" s="52">
        <f t="shared" si="38"/>
        <v>10.321533923303834</v>
      </c>
      <c r="N46" s="27">
        <f t="shared" ref="N46:N55" si="41">(H46/B46)*10</f>
        <v>7.0625</v>
      </c>
      <c r="O46" s="152">
        <f t="shared" ref="O46:O55" si="42">(I46/C46)*10</f>
        <v>7.8647540983606561</v>
      </c>
      <c r="P46" s="52">
        <f t="shared" ref="P46:P55" si="43">(O46-N46)/N46</f>
        <v>0.11359350065283626</v>
      </c>
    </row>
    <row r="47" spans="1:16" ht="20.100000000000001" customHeight="1" x14ac:dyDescent="0.25">
      <c r="A47" s="38" t="s">
        <v>172</v>
      </c>
      <c r="B47" s="19">
        <v>256.32</v>
      </c>
      <c r="C47" s="140">
        <v>2.5100000000000002</v>
      </c>
      <c r="D47" s="247">
        <f t="shared" si="29"/>
        <v>0.46860088849887566</v>
      </c>
      <c r="E47" s="215">
        <f t="shared" si="30"/>
        <v>8.6587553470401559E-3</v>
      </c>
      <c r="F47" s="52">
        <f t="shared" si="40"/>
        <v>-0.99020755305867669</v>
      </c>
      <c r="H47" s="19">
        <v>117.011</v>
      </c>
      <c r="I47" s="140">
        <v>2.3299999999999996</v>
      </c>
      <c r="J47" s="247">
        <f t="shared" si="31"/>
        <v>0.39513656256753854</v>
      </c>
      <c r="K47" s="215">
        <f t="shared" si="32"/>
        <v>2.1082157075642417E-2</v>
      </c>
      <c r="L47" s="52">
        <f t="shared" si="38"/>
        <v>-0.98008734221568916</v>
      </c>
      <c r="N47" s="27">
        <f t="shared" si="41"/>
        <v>4.5650358926342074</v>
      </c>
      <c r="O47" s="152">
        <f t="shared" si="42"/>
        <v>9.2828685258964114</v>
      </c>
      <c r="P47" s="52">
        <f t="shared" si="43"/>
        <v>1.0334710929380726</v>
      </c>
    </row>
    <row r="48" spans="1:16" ht="20.100000000000001" customHeight="1" x14ac:dyDescent="0.25">
      <c r="A48" s="38" t="s">
        <v>186</v>
      </c>
      <c r="B48" s="19">
        <v>0.31</v>
      </c>
      <c r="C48" s="140">
        <v>2.02</v>
      </c>
      <c r="D48" s="247">
        <f t="shared" si="29"/>
        <v>5.6673796595915825E-4</v>
      </c>
      <c r="E48" s="215">
        <f t="shared" si="30"/>
        <v>6.9684007175382923E-3</v>
      </c>
      <c r="F48" s="52">
        <f t="shared" si="40"/>
        <v>5.5161290322580641</v>
      </c>
      <c r="H48" s="19">
        <v>0.25</v>
      </c>
      <c r="I48" s="140">
        <v>2</v>
      </c>
      <c r="J48" s="247">
        <f t="shared" si="31"/>
        <v>8.4422952236870574E-4</v>
      </c>
      <c r="K48" s="215">
        <f t="shared" si="32"/>
        <v>1.8096272167933407E-2</v>
      </c>
      <c r="L48" s="52">
        <f t="shared" ref="L48:L52" si="44">(I48-H48)/H48</f>
        <v>7</v>
      </c>
      <c r="N48" s="27">
        <f t="shared" ref="N48" si="45">(H48/B48)*10</f>
        <v>8.064516129032258</v>
      </c>
      <c r="O48" s="152">
        <f t="shared" ref="O48" si="46">(I48/C48)*10</f>
        <v>9.9009900990099009</v>
      </c>
      <c r="P48" s="52">
        <f t="shared" ref="P48" si="47">(O48-N48)/N48</f>
        <v>0.22772277227722773</v>
      </c>
    </row>
    <row r="49" spans="1:16" ht="20.100000000000001" customHeight="1" x14ac:dyDescent="0.25">
      <c r="A49" s="38" t="s">
        <v>192</v>
      </c>
      <c r="B49" s="19"/>
      <c r="C49" s="140">
        <v>8.5500000000000007</v>
      </c>
      <c r="D49" s="247">
        <f t="shared" si="29"/>
        <v>0</v>
      </c>
      <c r="E49" s="215">
        <f t="shared" si="30"/>
        <v>2.9494963433144752E-2</v>
      </c>
      <c r="F49" s="52" t="e">
        <f t="shared" si="40"/>
        <v>#DIV/0!</v>
      </c>
      <c r="H49" s="19"/>
      <c r="I49" s="140">
        <v>1.9249999999999998</v>
      </c>
      <c r="J49" s="247">
        <f t="shared" si="31"/>
        <v>0</v>
      </c>
      <c r="K49" s="215">
        <f t="shared" si="32"/>
        <v>1.74176619616359E-2</v>
      </c>
      <c r="L49" s="52" t="e">
        <f t="shared" si="44"/>
        <v>#DIV/0!</v>
      </c>
      <c r="N49" s="27" t="e">
        <f t="shared" ref="N49:N50" si="48">(H49/B49)*10</f>
        <v>#DIV/0!</v>
      </c>
      <c r="O49" s="152">
        <f t="shared" ref="O49:O50" si="49">(I49/C49)*10</f>
        <v>2.2514619883040932</v>
      </c>
      <c r="P49" s="52" t="e">
        <f t="shared" ref="P49:P50" si="50">(O49-N49)/N49</f>
        <v>#DIV/0!</v>
      </c>
    </row>
    <row r="50" spans="1:16" ht="20.100000000000001" customHeight="1" x14ac:dyDescent="0.25">
      <c r="A50" s="38" t="s">
        <v>185</v>
      </c>
      <c r="B50" s="19">
        <v>5.62</v>
      </c>
      <c r="C50" s="140">
        <v>4.67</v>
      </c>
      <c r="D50" s="247">
        <f t="shared" si="29"/>
        <v>1.0274410866743451E-2</v>
      </c>
      <c r="E50" s="215">
        <f t="shared" si="30"/>
        <v>1.6110114530150408E-2</v>
      </c>
      <c r="F50" s="52">
        <f t="shared" si="40"/>
        <v>-0.16903914590747335</v>
      </c>
      <c r="H50" s="19">
        <v>1.7949999999999999</v>
      </c>
      <c r="I50" s="140">
        <v>1.8340000000000001</v>
      </c>
      <c r="J50" s="247">
        <f t="shared" si="31"/>
        <v>6.0615679706073075E-3</v>
      </c>
      <c r="K50" s="215">
        <f t="shared" si="32"/>
        <v>1.6594281577994936E-2</v>
      </c>
      <c r="L50" s="52">
        <f t="shared" si="44"/>
        <v>2.1727019498607326E-2</v>
      </c>
      <c r="N50" s="27">
        <f t="shared" si="48"/>
        <v>3.1939501779359429</v>
      </c>
      <c r="O50" s="152">
        <f t="shared" si="49"/>
        <v>3.9271948608137048</v>
      </c>
      <c r="P50" s="52">
        <f t="shared" si="50"/>
        <v>0.2295729870625639</v>
      </c>
    </row>
    <row r="51" spans="1:16" ht="20.100000000000001" customHeight="1" x14ac:dyDescent="0.25">
      <c r="A51" s="38" t="s">
        <v>191</v>
      </c>
      <c r="B51" s="19">
        <v>50.26</v>
      </c>
      <c r="C51" s="140">
        <v>1.65</v>
      </c>
      <c r="D51" s="247">
        <f t="shared" si="29"/>
        <v>9.1884677964862244E-2</v>
      </c>
      <c r="E51" s="215">
        <f t="shared" si="30"/>
        <v>5.6920104870981092E-3</v>
      </c>
      <c r="F51" s="52">
        <f t="shared" si="40"/>
        <v>-0.96717071229606055</v>
      </c>
      <c r="H51" s="19">
        <v>39.032000000000004</v>
      </c>
      <c r="I51" s="140">
        <v>1.2989999999999999</v>
      </c>
      <c r="J51" s="247">
        <f t="shared" si="31"/>
        <v>0.13180786686838131</v>
      </c>
      <c r="K51" s="215">
        <f t="shared" si="32"/>
        <v>1.1753528773072747E-2</v>
      </c>
      <c r="L51" s="52">
        <f t="shared" si="44"/>
        <v>-0.96671961467513834</v>
      </c>
      <c r="N51" s="27">
        <f t="shared" ref="N51" si="51">(H51/B51)*10</f>
        <v>7.7660167130919238</v>
      </c>
      <c r="O51" s="152">
        <f t="shared" ref="O51" si="52">(I51/C51)*10</f>
        <v>7.8727272727272721</v>
      </c>
      <c r="P51" s="52">
        <f t="shared" ref="P51" si="53">(O51-N51)/N51</f>
        <v>1.374070692578553E-2</v>
      </c>
    </row>
    <row r="52" spans="1:16" ht="20.100000000000001" customHeight="1" x14ac:dyDescent="0.25">
      <c r="A52" s="38" t="s">
        <v>175</v>
      </c>
      <c r="B52" s="19">
        <v>1.73</v>
      </c>
      <c r="C52" s="140">
        <v>0.76</v>
      </c>
      <c r="D52" s="247">
        <f t="shared" si="29"/>
        <v>3.1627634874494964E-3</v>
      </c>
      <c r="E52" s="215">
        <f t="shared" si="30"/>
        <v>2.6217745273906445E-3</v>
      </c>
      <c r="F52" s="52">
        <f t="shared" si="40"/>
        <v>-0.56069364161849711</v>
      </c>
      <c r="H52" s="19">
        <v>1.4329999999999998</v>
      </c>
      <c r="I52" s="140">
        <v>0.41199999999999998</v>
      </c>
      <c r="J52" s="247">
        <f t="shared" si="31"/>
        <v>4.8391236222174207E-3</v>
      </c>
      <c r="K52" s="215">
        <f t="shared" si="32"/>
        <v>3.7278320665942817E-3</v>
      </c>
      <c r="L52" s="52">
        <f t="shared" si="44"/>
        <v>-0.71249127704117243</v>
      </c>
      <c r="N52" s="27">
        <f t="shared" ref="N52" si="54">(H52/B52)*10</f>
        <v>8.2832369942196529</v>
      </c>
      <c r="O52" s="152">
        <f t="shared" ref="O52" si="55">(I52/C52)*10</f>
        <v>5.4210526315789469</v>
      </c>
      <c r="P52" s="52">
        <f t="shared" ref="P52" si="56">(O52-N52)/N52</f>
        <v>-0.34553935431740557</v>
      </c>
    </row>
    <row r="53" spans="1:16" ht="20.100000000000001" customHeight="1" x14ac:dyDescent="0.25">
      <c r="A53" s="38" t="s">
        <v>179</v>
      </c>
      <c r="B53" s="19">
        <v>1.1200000000000001</v>
      </c>
      <c r="C53" s="140">
        <v>0.57999999999999996</v>
      </c>
      <c r="D53" s="247">
        <f t="shared" si="29"/>
        <v>2.04756942540083E-3</v>
      </c>
      <c r="E53" s="215">
        <f t="shared" si="30"/>
        <v>2.0008279287981232E-3</v>
      </c>
      <c r="F53" s="52">
        <f t="shared" si="40"/>
        <v>-0.48214285714285721</v>
      </c>
      <c r="H53" s="19">
        <v>0.63100000000000001</v>
      </c>
      <c r="I53" s="140">
        <v>0.40500000000000003</v>
      </c>
      <c r="J53" s="247">
        <f t="shared" si="31"/>
        <v>2.1308353144586134E-3</v>
      </c>
      <c r="K53" s="215">
        <f t="shared" si="32"/>
        <v>3.664495114006515E-3</v>
      </c>
      <c r="L53" s="52">
        <f t="shared" ref="L53" si="57">(I53-H53)/H53</f>
        <v>-0.35816164817749602</v>
      </c>
      <c r="N53" s="27">
        <f t="shared" ref="N53" si="58">(H53/B53)*10</f>
        <v>5.6339285714285712</v>
      </c>
      <c r="O53" s="152">
        <f t="shared" ref="O53" si="59">(I53/C53)*10</f>
        <v>6.9827586206896566</v>
      </c>
      <c r="P53" s="52">
        <f t="shared" ref="P53" si="60">(O53-N53)/N53</f>
        <v>0.23941198972621486</v>
      </c>
    </row>
    <row r="54" spans="1:16" ht="20.100000000000001" customHeight="1" x14ac:dyDescent="0.25">
      <c r="A54" s="38" t="s">
        <v>174</v>
      </c>
      <c r="B54" s="19">
        <v>0.25</v>
      </c>
      <c r="C54" s="140">
        <v>0.69</v>
      </c>
      <c r="D54" s="247">
        <f t="shared" si="29"/>
        <v>4.5704674674125668E-4</v>
      </c>
      <c r="E54" s="215">
        <f t="shared" si="30"/>
        <v>2.3802952946046637E-3</v>
      </c>
      <c r="F54" s="52">
        <f t="shared" si="40"/>
        <v>1.7599999999999998</v>
      </c>
      <c r="H54" s="19">
        <v>0.23</v>
      </c>
      <c r="I54" s="140">
        <v>0.39</v>
      </c>
      <c r="J54" s="247">
        <f t="shared" si="31"/>
        <v>7.7669116057920936E-4</v>
      </c>
      <c r="K54" s="215">
        <f t="shared" si="32"/>
        <v>3.5287730727470144E-3</v>
      </c>
      <c r="L54" s="52">
        <f t="shared" si="38"/>
        <v>0.69565217391304346</v>
      </c>
      <c r="N54" s="27">
        <f t="shared" ref="N54" si="61">(H54/B54)*10</f>
        <v>9.2000000000000011</v>
      </c>
      <c r="O54" s="152">
        <f t="shared" ref="O54" si="62">(I54/C54)*10</f>
        <v>5.6521739130434785</v>
      </c>
      <c r="P54" s="52">
        <f t="shared" ref="P54" si="63">(O54-N54)/N54</f>
        <v>-0.38563327032136108</v>
      </c>
    </row>
    <row r="55" spans="1:16" ht="20.100000000000001" customHeight="1" thickBot="1" x14ac:dyDescent="0.3">
      <c r="A55" s="8" t="s">
        <v>17</v>
      </c>
      <c r="B55" s="19">
        <f>B56-SUM(B39:B54)</f>
        <v>14.279999999999973</v>
      </c>
      <c r="C55" s="140">
        <f>C56-SUM(C39:C54)</f>
        <v>0.72000000000008413</v>
      </c>
      <c r="D55" s="247">
        <f t="shared" si="29"/>
        <v>2.6106510173860533E-2</v>
      </c>
      <c r="E55" s="215">
        <f t="shared" si="30"/>
        <v>2.4837863943703744E-3</v>
      </c>
      <c r="F55" s="52">
        <f t="shared" ref="F55" si="64">(C55-B55)/B55</f>
        <v>-0.94957983193276707</v>
      </c>
      <c r="H55" s="19">
        <f>H56-SUM(H39:H54)</f>
        <v>5.3579999999998904</v>
      </c>
      <c r="I55" s="140">
        <f>I56-SUM(I39:I54)</f>
        <v>0.63100000000000023</v>
      </c>
      <c r="J55" s="247">
        <f t="shared" si="31"/>
        <v>1.8093527123405732E-2</v>
      </c>
      <c r="K55" s="215">
        <f t="shared" si="32"/>
        <v>5.7093738689829917E-3</v>
      </c>
      <c r="L55" s="52">
        <f t="shared" ref="L55" si="65">(I55-H55)/H55</f>
        <v>-0.88223217618514127</v>
      </c>
      <c r="N55" s="27">
        <f t="shared" si="41"/>
        <v>3.7521008403360652</v>
      </c>
      <c r="O55" s="152">
        <f t="shared" si="42"/>
        <v>8.7638888888878679</v>
      </c>
      <c r="P55" s="52">
        <f t="shared" si="43"/>
        <v>1.3357285056610875</v>
      </c>
    </row>
    <row r="56" spans="1:16" ht="26.25" customHeight="1" thickBot="1" x14ac:dyDescent="0.3">
      <c r="A56" s="12" t="s">
        <v>18</v>
      </c>
      <c r="B56" s="17">
        <v>546.99</v>
      </c>
      <c r="C56" s="145">
        <v>289.88</v>
      </c>
      <c r="D56" s="253">
        <f>SUM(D39:D55)</f>
        <v>1</v>
      </c>
      <c r="E56" s="254">
        <f>SUM(E39:E55)</f>
        <v>1.0000000000000004</v>
      </c>
      <c r="F56" s="57">
        <f t="shared" si="35"/>
        <v>-0.47004515621857806</v>
      </c>
      <c r="G56" s="1"/>
      <c r="H56" s="17">
        <v>296.12799999999987</v>
      </c>
      <c r="I56" s="145">
        <v>110.52</v>
      </c>
      <c r="J56" s="253">
        <f>SUM(J39:J55)</f>
        <v>1</v>
      </c>
      <c r="K56" s="254">
        <f>SUM(K39:K55)</f>
        <v>1</v>
      </c>
      <c r="L56" s="57">
        <f t="shared" si="36"/>
        <v>-0.6267830127512426</v>
      </c>
      <c r="M56" s="1"/>
      <c r="N56" s="29">
        <f t="shared" si="33"/>
        <v>5.4137735607597923</v>
      </c>
      <c r="O56" s="146">
        <f t="shared" si="34"/>
        <v>3.8126121153580788</v>
      </c>
      <c r="P56" s="57">
        <f t="shared" si="8"/>
        <v>-0.2957570033972754</v>
      </c>
    </row>
    <row r="58" spans="1:16" ht="15.75" thickBot="1" x14ac:dyDescent="0.3"/>
    <row r="59" spans="1:16" x14ac:dyDescent="0.25">
      <c r="A59" s="372" t="s">
        <v>15</v>
      </c>
      <c r="B59" s="360" t="s">
        <v>1</v>
      </c>
      <c r="C59" s="358"/>
      <c r="D59" s="360" t="s">
        <v>104</v>
      </c>
      <c r="E59" s="358"/>
      <c r="F59" s="130" t="s">
        <v>0</v>
      </c>
      <c r="H59" s="370" t="s">
        <v>19</v>
      </c>
      <c r="I59" s="371"/>
      <c r="J59" s="360" t="s">
        <v>104</v>
      </c>
      <c r="K59" s="361"/>
      <c r="L59" s="130" t="s">
        <v>0</v>
      </c>
      <c r="N59" s="368" t="s">
        <v>22</v>
      </c>
      <c r="O59" s="358"/>
      <c r="P59" s="130" t="s">
        <v>0</v>
      </c>
    </row>
    <row r="60" spans="1:16" x14ac:dyDescent="0.25">
      <c r="A60" s="373"/>
      <c r="B60" s="363" t="str">
        <f>B5</f>
        <v>jan</v>
      </c>
      <c r="C60" s="365"/>
      <c r="D60" s="363" t="str">
        <f>B5</f>
        <v>jan</v>
      </c>
      <c r="E60" s="365"/>
      <c r="F60" s="131" t="str">
        <f>F37</f>
        <v>2024/2023</v>
      </c>
      <c r="H60" s="366" t="str">
        <f>B5</f>
        <v>jan</v>
      </c>
      <c r="I60" s="365"/>
      <c r="J60" s="363" t="str">
        <f>B5</f>
        <v>jan</v>
      </c>
      <c r="K60" s="364"/>
      <c r="L60" s="131" t="str">
        <f>L37</f>
        <v>2024/2023</v>
      </c>
      <c r="N60" s="366" t="str">
        <f>B5</f>
        <v>jan</v>
      </c>
      <c r="O60" s="364"/>
      <c r="P60" s="131" t="str">
        <f>P37</f>
        <v>2024/2023</v>
      </c>
    </row>
    <row r="61" spans="1:16" ht="19.5" customHeight="1" thickBot="1" x14ac:dyDescent="0.3">
      <c r="A61" s="374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173</v>
      </c>
      <c r="B62" s="39">
        <v>17.25</v>
      </c>
      <c r="C62" s="147">
        <v>18.490000000000002</v>
      </c>
      <c r="D62" s="247">
        <f t="shared" ref="D62:D83" si="66">B62/$B$84</f>
        <v>2.9884619382557782E-2</v>
      </c>
      <c r="E62" s="246">
        <f t="shared" ref="E62:E83" si="67">C62/$C$84</f>
        <v>4.1882800643305323E-2</v>
      </c>
      <c r="F62" s="52">
        <f t="shared" ref="F62:F83" si="68">(C62-B62)/B62</f>
        <v>7.1884057971014603E-2</v>
      </c>
      <c r="H62" s="19">
        <v>61.347999999999999</v>
      </c>
      <c r="I62" s="147">
        <v>92.47999999999999</v>
      </c>
      <c r="J62" s="245">
        <f t="shared" ref="J62:J84" si="69">H62/$H$84</f>
        <v>0.14943063488777111</v>
      </c>
      <c r="K62" s="246">
        <f t="shared" ref="K62:K84" si="70">I62/$I$84</f>
        <v>0.29035650931696522</v>
      </c>
      <c r="L62" s="52">
        <f t="shared" ref="L62:L73" si="71">(I62-H62)/H62</f>
        <v>0.50746560605072688</v>
      </c>
      <c r="N62" s="40">
        <f t="shared" ref="N62" si="72">(H62/B62)*10</f>
        <v>35.564057971014492</v>
      </c>
      <c r="O62" s="143">
        <f t="shared" ref="O62" si="73">(I62/C62)*10</f>
        <v>50.016224986479173</v>
      </c>
      <c r="P62" s="52">
        <f t="shared" ref="P62" si="74">(O62-N62)/N62</f>
        <v>0.40637002186993182</v>
      </c>
    </row>
    <row r="63" spans="1:16" ht="20.100000000000001" customHeight="1" x14ac:dyDescent="0.25">
      <c r="A63" s="38" t="s">
        <v>171</v>
      </c>
      <c r="B63" s="19">
        <v>82.84</v>
      </c>
      <c r="C63" s="140">
        <v>20.88</v>
      </c>
      <c r="D63" s="247">
        <f t="shared" si="66"/>
        <v>0.14351547070441081</v>
      </c>
      <c r="E63" s="215">
        <f t="shared" si="67"/>
        <v>4.7296532040682258E-2</v>
      </c>
      <c r="F63" s="52">
        <f t="shared" si="68"/>
        <v>-0.74794785127957519</v>
      </c>
      <c r="H63" s="19">
        <v>43.367999999999995</v>
      </c>
      <c r="I63" s="140">
        <v>31.617999999999999</v>
      </c>
      <c r="J63" s="214">
        <f t="shared" si="69"/>
        <v>0.10563519224445553</v>
      </c>
      <c r="K63" s="215">
        <f t="shared" si="70"/>
        <v>9.9270027158129395E-2</v>
      </c>
      <c r="L63" s="52">
        <f t="shared" si="71"/>
        <v>-0.27093709647666475</v>
      </c>
      <c r="N63" s="40">
        <f t="shared" ref="N63:N64" si="75">(H63/B63)*10</f>
        <v>5.2351521004345711</v>
      </c>
      <c r="O63" s="143">
        <f t="shared" ref="O63:O64" si="76">(I63/C63)*10</f>
        <v>15.142720306513411</v>
      </c>
      <c r="P63" s="52">
        <f t="shared" si="8"/>
        <v>1.8925081862008191</v>
      </c>
    </row>
    <row r="64" spans="1:16" ht="20.100000000000001" customHeight="1" x14ac:dyDescent="0.25">
      <c r="A64" s="38" t="s">
        <v>160</v>
      </c>
      <c r="B64" s="19">
        <v>64.67</v>
      </c>
      <c r="C64" s="140">
        <v>43.52</v>
      </c>
      <c r="D64" s="247">
        <f t="shared" si="66"/>
        <v>0.11203700495478329</v>
      </c>
      <c r="E64" s="215">
        <f t="shared" si="67"/>
        <v>9.8579744943031233E-2</v>
      </c>
      <c r="F64" s="52">
        <f t="shared" si="68"/>
        <v>-0.32704499768053191</v>
      </c>
      <c r="H64" s="19">
        <v>32.295000000000002</v>
      </c>
      <c r="I64" s="140">
        <v>29.692</v>
      </c>
      <c r="J64" s="214">
        <f t="shared" si="69"/>
        <v>7.8663727484197837E-2</v>
      </c>
      <c r="K64" s="215">
        <f t="shared" si="70"/>
        <v>9.3223026326117342E-2</v>
      </c>
      <c r="L64" s="52">
        <f t="shared" si="71"/>
        <v>-8.0600712184548728E-2</v>
      </c>
      <c r="N64" s="40">
        <f t="shared" si="75"/>
        <v>4.9938147518169167</v>
      </c>
      <c r="O64" s="143">
        <f t="shared" si="76"/>
        <v>6.8226102941176467</v>
      </c>
      <c r="P64" s="52">
        <f t="shared" si="8"/>
        <v>0.36621213104377831</v>
      </c>
    </row>
    <row r="65" spans="1:16" ht="20.100000000000001" customHeight="1" x14ac:dyDescent="0.25">
      <c r="A65" s="38" t="s">
        <v>194</v>
      </c>
      <c r="B65" s="19">
        <v>71.92</v>
      </c>
      <c r="C65" s="140">
        <v>64.7</v>
      </c>
      <c r="D65" s="247">
        <f t="shared" si="66"/>
        <v>0.12459720730397424</v>
      </c>
      <c r="E65" s="215">
        <f t="shared" si="67"/>
        <v>0.14655582485786123</v>
      </c>
      <c r="F65" s="52">
        <f t="shared" si="68"/>
        <v>-0.10038932146829808</v>
      </c>
      <c r="H65" s="19">
        <v>42.103000000000002</v>
      </c>
      <c r="I65" s="140">
        <v>27.852</v>
      </c>
      <c r="J65" s="214">
        <f t="shared" si="69"/>
        <v>0.10255392222533462</v>
      </c>
      <c r="K65" s="215">
        <f t="shared" si="70"/>
        <v>8.7446036953893996E-2</v>
      </c>
      <c r="L65" s="52">
        <f t="shared" si="71"/>
        <v>-0.33847944327007579</v>
      </c>
      <c r="N65" s="40">
        <f t="shared" ref="N65:N67" si="77">(H65/B65)*10</f>
        <v>5.8541434927697447</v>
      </c>
      <c r="O65" s="143">
        <f t="shared" ref="O65:O67" si="78">(I65/C65)*10</f>
        <v>4.3047913446676969</v>
      </c>
      <c r="P65" s="52">
        <f t="shared" ref="P65:P67" si="79">(O65-N65)/N65</f>
        <v>-0.26465906584209975</v>
      </c>
    </row>
    <row r="66" spans="1:16" ht="20.100000000000001" customHeight="1" x14ac:dyDescent="0.25">
      <c r="A66" s="38" t="s">
        <v>167</v>
      </c>
      <c r="B66" s="19">
        <v>31.46</v>
      </c>
      <c r="C66" s="140">
        <v>40.050000000000004</v>
      </c>
      <c r="D66" s="247">
        <f t="shared" si="66"/>
        <v>5.450261598697205E-2</v>
      </c>
      <c r="E66" s="215">
        <f t="shared" si="67"/>
        <v>9.0719641198722459E-2</v>
      </c>
      <c r="F66" s="52">
        <f t="shared" si="68"/>
        <v>0.27304513668150043</v>
      </c>
      <c r="H66" s="19">
        <v>23.219000000000001</v>
      </c>
      <c r="I66" s="140">
        <v>24.404000000000003</v>
      </c>
      <c r="J66" s="214">
        <f t="shared" si="69"/>
        <v>5.6556528516971342E-2</v>
      </c>
      <c r="K66" s="215">
        <f t="shared" si="70"/>
        <v>7.6620461217249358E-2</v>
      </c>
      <c r="L66" s="52">
        <f t="shared" si="71"/>
        <v>5.1035789655023998E-2</v>
      </c>
      <c r="N66" s="40">
        <f t="shared" si="77"/>
        <v>7.3804831532104265</v>
      </c>
      <c r="O66" s="143">
        <f t="shared" si="78"/>
        <v>6.0933832709113611</v>
      </c>
      <c r="P66" s="52">
        <f t="shared" si="79"/>
        <v>-0.17439236098509237</v>
      </c>
    </row>
    <row r="67" spans="1:16" ht="20.100000000000001" customHeight="1" x14ac:dyDescent="0.25">
      <c r="A67" s="38" t="s">
        <v>161</v>
      </c>
      <c r="B67" s="19">
        <v>89.25</v>
      </c>
      <c r="C67" s="140">
        <v>29.58</v>
      </c>
      <c r="D67" s="247">
        <f t="shared" si="66"/>
        <v>0.15462042202279896</v>
      </c>
      <c r="E67" s="215">
        <f t="shared" si="67"/>
        <v>6.7003420390966531E-2</v>
      </c>
      <c r="F67" s="52">
        <f t="shared" si="68"/>
        <v>-0.66857142857142859</v>
      </c>
      <c r="H67" s="19">
        <v>106.675</v>
      </c>
      <c r="I67" s="140">
        <v>21.951000000000001</v>
      </c>
      <c r="J67" s="214">
        <f t="shared" si="69"/>
        <v>0.25983753303535545</v>
      </c>
      <c r="K67" s="215">
        <f t="shared" si="70"/>
        <v>6.8918855276997232E-2</v>
      </c>
      <c r="L67" s="52">
        <f t="shared" si="71"/>
        <v>-0.7942254511366299</v>
      </c>
      <c r="N67" s="40">
        <f t="shared" si="77"/>
        <v>11.952380952380953</v>
      </c>
      <c r="O67" s="143">
        <f t="shared" si="78"/>
        <v>7.4208924949290065</v>
      </c>
      <c r="P67" s="52">
        <f t="shared" si="79"/>
        <v>-0.37912851636052136</v>
      </c>
    </row>
    <row r="68" spans="1:16" ht="20.100000000000001" customHeight="1" x14ac:dyDescent="0.25">
      <c r="A68" s="38" t="s">
        <v>164</v>
      </c>
      <c r="B68" s="19">
        <v>11.629999999999999</v>
      </c>
      <c r="C68" s="140">
        <v>44.339999999999996</v>
      </c>
      <c r="D68" s="247">
        <f t="shared" si="66"/>
        <v>2.0148297009805621E-2</v>
      </c>
      <c r="E68" s="215">
        <f t="shared" si="67"/>
        <v>0.10043717579903502</v>
      </c>
      <c r="F68" s="52">
        <f t="shared" si="68"/>
        <v>2.8125537403267411</v>
      </c>
      <c r="H68" s="19">
        <v>7.2829999999999995</v>
      </c>
      <c r="I68" s="140">
        <v>19.152999999999999</v>
      </c>
      <c r="J68" s="214">
        <f t="shared" si="69"/>
        <v>1.773983363577683E-2</v>
      </c>
      <c r="K68" s="215">
        <f t="shared" si="70"/>
        <v>6.0134063829453237E-2</v>
      </c>
      <c r="L68" s="52">
        <f t="shared" si="71"/>
        <v>1.6298228751887958</v>
      </c>
      <c r="N68" s="40">
        <f t="shared" ref="N68:N69" si="80">(H68/B68)*10</f>
        <v>6.262252794496991</v>
      </c>
      <c r="O68" s="143">
        <f t="shared" ref="O68:O69" si="81">(I68/C68)*10</f>
        <v>4.3195760036084803</v>
      </c>
      <c r="P68" s="52">
        <f t="shared" ref="P68:P69" si="82">(O68-N68)/N68</f>
        <v>-0.31022011640853192</v>
      </c>
    </row>
    <row r="69" spans="1:16" ht="20.100000000000001" customHeight="1" x14ac:dyDescent="0.25">
      <c r="A69" s="38" t="s">
        <v>200</v>
      </c>
      <c r="B69" s="19"/>
      <c r="C69" s="140">
        <v>54.36</v>
      </c>
      <c r="D69" s="247">
        <f t="shared" si="66"/>
        <v>0</v>
      </c>
      <c r="E69" s="215">
        <f t="shared" si="67"/>
        <v>0.12313407479556934</v>
      </c>
      <c r="F69" s="52" t="e">
        <f t="shared" si="68"/>
        <v>#DIV/0!</v>
      </c>
      <c r="H69" s="19"/>
      <c r="I69" s="140">
        <v>13.989000000000001</v>
      </c>
      <c r="J69" s="214">
        <f t="shared" si="69"/>
        <v>0</v>
      </c>
      <c r="K69" s="215">
        <f t="shared" si="70"/>
        <v>4.3920817569582903E-2</v>
      </c>
      <c r="L69" s="52" t="e">
        <f t="shared" si="71"/>
        <v>#DIV/0!</v>
      </c>
      <c r="N69" s="40" t="e">
        <f t="shared" si="80"/>
        <v>#DIV/0!</v>
      </c>
      <c r="O69" s="143">
        <f t="shared" si="81"/>
        <v>2.5733995584988967</v>
      </c>
      <c r="P69" s="52" t="e">
        <f t="shared" si="82"/>
        <v>#DIV/0!</v>
      </c>
    </row>
    <row r="70" spans="1:16" ht="20.100000000000001" customHeight="1" x14ac:dyDescent="0.25">
      <c r="A70" s="38" t="s">
        <v>162</v>
      </c>
      <c r="B70" s="19">
        <v>19.5</v>
      </c>
      <c r="C70" s="140">
        <v>19.61</v>
      </c>
      <c r="D70" s="247">
        <f t="shared" si="66"/>
        <v>3.3782613215065316E-2</v>
      </c>
      <c r="E70" s="215">
        <f t="shared" si="67"/>
        <v>4.4419779373456855E-2</v>
      </c>
      <c r="F70" s="52">
        <f t="shared" si="68"/>
        <v>5.641025641025612E-3</v>
      </c>
      <c r="H70" s="19">
        <v>12.946999999999999</v>
      </c>
      <c r="I70" s="140">
        <v>13.936</v>
      </c>
      <c r="J70" s="214">
        <f t="shared" si="69"/>
        <v>3.1536128804394159E-2</v>
      </c>
      <c r="K70" s="215">
        <f t="shared" si="70"/>
        <v>4.3754415158317773E-2</v>
      </c>
      <c r="L70" s="52">
        <f t="shared" si="71"/>
        <v>7.6388352514095995E-2</v>
      </c>
      <c r="N70" s="40">
        <f t="shared" ref="N70:N71" si="83">(H70/B70)*10</f>
        <v>6.6394871794871788</v>
      </c>
      <c r="O70" s="143">
        <f t="shared" ref="O70:O71" si="84">(I70/C70)*10</f>
        <v>7.1065782763895964</v>
      </c>
      <c r="P70" s="52">
        <f t="shared" ref="P70:P71" si="85">(O70-N70)/N70</f>
        <v>7.0350478022685903E-2</v>
      </c>
    </row>
    <row r="71" spans="1:16" ht="20.100000000000001" customHeight="1" x14ac:dyDescent="0.25">
      <c r="A71" s="38" t="s">
        <v>182</v>
      </c>
      <c r="B71" s="19">
        <v>14.23</v>
      </c>
      <c r="C71" s="140">
        <v>9.25</v>
      </c>
      <c r="D71" s="247">
        <f t="shared" si="66"/>
        <v>2.4652645438480999E-2</v>
      </c>
      <c r="E71" s="215">
        <f t="shared" si="67"/>
        <v>2.0952726119555121E-2</v>
      </c>
      <c r="F71" s="52">
        <f t="shared" si="68"/>
        <v>-0.34996486296556573</v>
      </c>
      <c r="H71" s="19">
        <v>9.613999999999999</v>
      </c>
      <c r="I71" s="140">
        <v>6.641</v>
      </c>
      <c r="J71" s="214">
        <f t="shared" si="69"/>
        <v>2.3417652145319025E-2</v>
      </c>
      <c r="K71" s="215">
        <f t="shared" si="70"/>
        <v>2.0850536098334409E-2</v>
      </c>
      <c r="L71" s="52">
        <f t="shared" si="71"/>
        <v>-0.30923653006032864</v>
      </c>
      <c r="N71" s="40">
        <f t="shared" si="83"/>
        <v>6.7561489810259996</v>
      </c>
      <c r="O71" s="143">
        <f t="shared" si="84"/>
        <v>7.1794594594594594</v>
      </c>
      <c r="P71" s="52">
        <f t="shared" si="85"/>
        <v>6.265558672881355E-2</v>
      </c>
    </row>
    <row r="72" spans="1:16" ht="20.100000000000001" customHeight="1" x14ac:dyDescent="0.25">
      <c r="A72" s="38" t="s">
        <v>222</v>
      </c>
      <c r="B72" s="19">
        <v>1.5</v>
      </c>
      <c r="C72" s="140">
        <v>2.04</v>
      </c>
      <c r="D72" s="247">
        <f t="shared" si="66"/>
        <v>2.5986625550050244E-3</v>
      </c>
      <c r="E72" s="215">
        <f t="shared" si="67"/>
        <v>4.6209255442045891E-3</v>
      </c>
      <c r="F72" s="52">
        <f t="shared" si="68"/>
        <v>0.36000000000000004</v>
      </c>
      <c r="H72" s="19">
        <v>4.2720000000000002</v>
      </c>
      <c r="I72" s="140">
        <v>6.4950000000000001</v>
      </c>
      <c r="J72" s="214">
        <f t="shared" si="69"/>
        <v>1.0405680254296119E-2</v>
      </c>
      <c r="K72" s="215">
        <f t="shared" si="70"/>
        <v>2.0392144550321036E-2</v>
      </c>
      <c r="L72" s="52">
        <f t="shared" si="71"/>
        <v>0.5203651685393258</v>
      </c>
      <c r="N72" s="40">
        <f t="shared" ref="N72" si="86">(H72/B72)*10</f>
        <v>28.480000000000004</v>
      </c>
      <c r="O72" s="143">
        <f t="shared" ref="O72" si="87">(I72/C72)*10</f>
        <v>31.838235294117645</v>
      </c>
      <c r="P72" s="52">
        <f t="shared" ref="P72" si="88">(O72-N72)/N72</f>
        <v>0.11791556510244525</v>
      </c>
    </row>
    <row r="73" spans="1:16" ht="20.100000000000001" customHeight="1" x14ac:dyDescent="0.25">
      <c r="A73" s="38" t="s">
        <v>198</v>
      </c>
      <c r="B73" s="19"/>
      <c r="C73" s="140">
        <v>14.4</v>
      </c>
      <c r="D73" s="247">
        <f t="shared" si="66"/>
        <v>0</v>
      </c>
      <c r="E73" s="215">
        <f t="shared" si="67"/>
        <v>3.2618297959091214E-2</v>
      </c>
      <c r="F73" s="52" t="e">
        <f t="shared" si="68"/>
        <v>#DIV/0!</v>
      </c>
      <c r="H73" s="19"/>
      <c r="I73" s="140">
        <v>5.9349999999999996</v>
      </c>
      <c r="J73" s="214">
        <f t="shared" si="69"/>
        <v>0</v>
      </c>
      <c r="K73" s="215">
        <f t="shared" si="70"/>
        <v>1.8633930393557402E-2</v>
      </c>
      <c r="L73" s="52" t="e">
        <f t="shared" si="71"/>
        <v>#DIV/0!</v>
      </c>
      <c r="N73" s="40" t="e">
        <f t="shared" ref="N73" si="89">(H73/B73)*10</f>
        <v>#DIV/0!</v>
      </c>
      <c r="O73" s="143">
        <f t="shared" ref="O73" si="90">(I73/C73)*10</f>
        <v>4.1215277777777777</v>
      </c>
      <c r="P73" s="52" t="e">
        <f t="shared" ref="P73" si="91">(O73-N73)/N73</f>
        <v>#DIV/0!</v>
      </c>
    </row>
    <row r="74" spans="1:16" ht="20.100000000000001" customHeight="1" x14ac:dyDescent="0.25">
      <c r="A74" s="38" t="s">
        <v>193</v>
      </c>
      <c r="B74" s="19">
        <v>2.3199999999999998</v>
      </c>
      <c r="C74" s="140">
        <v>25.8</v>
      </c>
      <c r="D74" s="247">
        <f t="shared" si="66"/>
        <v>4.0192647517411041E-3</v>
      </c>
      <c r="E74" s="215">
        <f t="shared" si="67"/>
        <v>5.8441117176705096E-2</v>
      </c>
      <c r="F74" s="52"/>
      <c r="H74" s="19">
        <v>1.6339999999999999</v>
      </c>
      <c r="I74" s="140">
        <v>5.7609999999999992</v>
      </c>
      <c r="J74" s="214">
        <f t="shared" si="69"/>
        <v>3.9800752658052099E-3</v>
      </c>
      <c r="K74" s="215">
        <f t="shared" si="70"/>
        <v>1.8087628137705845E-2</v>
      </c>
      <c r="L74" s="52"/>
      <c r="N74" s="40"/>
      <c r="O74" s="143">
        <f t="shared" ref="O74:O75" si="92">(I74/C74)*10</f>
        <v>2.2329457364341083</v>
      </c>
      <c r="P74" s="52"/>
    </row>
    <row r="75" spans="1:16" ht="20.100000000000001" customHeight="1" x14ac:dyDescent="0.25">
      <c r="A75" s="38" t="s">
        <v>206</v>
      </c>
      <c r="B75" s="19">
        <v>10.72</v>
      </c>
      <c r="C75" s="140">
        <v>19.579999999999998</v>
      </c>
      <c r="D75" s="247">
        <f t="shared" si="66"/>
        <v>1.8571775059769244E-2</v>
      </c>
      <c r="E75" s="215">
        <f t="shared" si="67"/>
        <v>4.4351824586042081E-2</v>
      </c>
      <c r="F75" s="52">
        <f t="shared" si="68"/>
        <v>0.82649253731343253</v>
      </c>
      <c r="H75" s="19">
        <v>3.4609999999999999</v>
      </c>
      <c r="I75" s="140">
        <v>5.4749999999999996</v>
      </c>
      <c r="J75" s="214">
        <f t="shared" si="69"/>
        <v>8.4302573408517947E-3</v>
      </c>
      <c r="K75" s="215">
        <f t="shared" si="70"/>
        <v>1.7189683050501565E-2</v>
      </c>
      <c r="L75" s="52">
        <f t="shared" ref="L75:L81" si="93">(I75-H75)/H75</f>
        <v>0.58191274198208609</v>
      </c>
      <c r="N75" s="40">
        <f t="shared" ref="N75" si="94">(H75/B75)*10</f>
        <v>3.2285447761194024</v>
      </c>
      <c r="O75" s="143">
        <f t="shared" si="92"/>
        <v>2.7962206332992849</v>
      </c>
      <c r="P75" s="52">
        <f t="shared" ref="P75" si="95">(O75-N75)/N75</f>
        <v>-0.13390681337855129</v>
      </c>
    </row>
    <row r="76" spans="1:16" ht="20.100000000000001" customHeight="1" x14ac:dyDescent="0.25">
      <c r="A76" s="38" t="s">
        <v>203</v>
      </c>
      <c r="B76" s="19"/>
      <c r="C76" s="140">
        <v>4.5</v>
      </c>
      <c r="D76" s="247">
        <f t="shared" si="66"/>
        <v>0</v>
      </c>
      <c r="E76" s="215">
        <f t="shared" si="67"/>
        <v>1.0193218112216004E-2</v>
      </c>
      <c r="F76" s="52"/>
      <c r="H76" s="19"/>
      <c r="I76" s="140">
        <v>2.1480000000000001</v>
      </c>
      <c r="J76" s="214">
        <f t="shared" si="69"/>
        <v>0</v>
      </c>
      <c r="K76" s="215">
        <f t="shared" si="70"/>
        <v>6.7440071584433546E-3</v>
      </c>
      <c r="L76" s="52"/>
      <c r="N76" s="40"/>
      <c r="O76" s="143">
        <f t="shared" ref="O76:O82" si="96">(I76/C76)*10</f>
        <v>4.7733333333333334</v>
      </c>
      <c r="P76" s="52"/>
    </row>
    <row r="77" spans="1:16" ht="20.100000000000001" customHeight="1" x14ac:dyDescent="0.25">
      <c r="A77" s="38" t="s">
        <v>216</v>
      </c>
      <c r="B77" s="19"/>
      <c r="C77" s="140">
        <v>3.72</v>
      </c>
      <c r="D77" s="247">
        <f t="shared" si="66"/>
        <v>0</v>
      </c>
      <c r="E77" s="215">
        <f t="shared" si="67"/>
        <v>8.4263936394318971E-3</v>
      </c>
      <c r="F77" s="52"/>
      <c r="H77" s="19"/>
      <c r="I77" s="140">
        <v>2.0070000000000001</v>
      </c>
      <c r="J77" s="214">
        <f t="shared" si="69"/>
        <v>0</v>
      </c>
      <c r="K77" s="215">
        <f t="shared" si="70"/>
        <v>6.301313951115369E-3</v>
      </c>
      <c r="L77" s="52"/>
      <c r="N77" s="40"/>
      <c r="O77" s="143">
        <f t="shared" si="96"/>
        <v>5.395161290322581</v>
      </c>
      <c r="P77" s="52"/>
    </row>
    <row r="78" spans="1:16" ht="20.100000000000001" customHeight="1" x14ac:dyDescent="0.25">
      <c r="A78" s="38" t="s">
        <v>202</v>
      </c>
      <c r="B78" s="19">
        <v>50.879999999999995</v>
      </c>
      <c r="C78" s="140">
        <v>8.11</v>
      </c>
      <c r="D78" s="247">
        <f t="shared" si="66"/>
        <v>8.8146633865770416E-2</v>
      </c>
      <c r="E78" s="215">
        <f t="shared" si="67"/>
        <v>1.8370444197793732E-2</v>
      </c>
      <c r="F78" s="52">
        <f t="shared" si="68"/>
        <v>-0.84060534591194969</v>
      </c>
      <c r="H78" s="19">
        <v>10.543999999999999</v>
      </c>
      <c r="I78" s="140">
        <v>1.7829999999999999</v>
      </c>
      <c r="J78" s="214">
        <f t="shared" si="69"/>
        <v>2.5682933661352589E-2</v>
      </c>
      <c r="K78" s="215">
        <f t="shared" si="70"/>
        <v>5.5980282884099163E-3</v>
      </c>
      <c r="L78" s="52">
        <f t="shared" si="93"/>
        <v>-0.83089908952959035</v>
      </c>
      <c r="N78" s="40">
        <f t="shared" ref="N78:N82" si="97">(H78/B78)*10</f>
        <v>2.0723270440251569</v>
      </c>
      <c r="O78" s="143">
        <f t="shared" si="96"/>
        <v>2.1985203452527742</v>
      </c>
      <c r="P78" s="52">
        <f t="shared" ref="P78:P81" si="98">(O78-N78)/N78</f>
        <v>6.0894491335936732E-2</v>
      </c>
    </row>
    <row r="79" spans="1:16" ht="20.100000000000001" customHeight="1" x14ac:dyDescent="0.25">
      <c r="A79" s="38" t="s">
        <v>210</v>
      </c>
      <c r="B79" s="19">
        <v>5.04</v>
      </c>
      <c r="C79" s="140">
        <v>2.88</v>
      </c>
      <c r="D79" s="247">
        <f t="shared" si="66"/>
        <v>8.7315061848168823E-3</v>
      </c>
      <c r="E79" s="215">
        <f t="shared" si="67"/>
        <v>6.5236595918182431E-3</v>
      </c>
      <c r="F79" s="52">
        <f t="shared" si="68"/>
        <v>-0.4285714285714286</v>
      </c>
      <c r="H79" s="19">
        <v>3.726</v>
      </c>
      <c r="I79" s="140">
        <v>1.5740000000000001</v>
      </c>
      <c r="J79" s="214">
        <f t="shared" si="69"/>
        <v>9.0757407835925404E-3</v>
      </c>
      <c r="K79" s="215">
        <f t="shared" si="70"/>
        <v>4.9418376477606326E-3</v>
      </c>
      <c r="L79" s="52">
        <f t="shared" si="93"/>
        <v>-0.57756307031669352</v>
      </c>
      <c r="N79" s="40">
        <f t="shared" si="97"/>
        <v>7.3928571428571432</v>
      </c>
      <c r="O79" s="143">
        <f t="shared" si="96"/>
        <v>5.4652777777777786</v>
      </c>
      <c r="P79" s="52">
        <f t="shared" si="98"/>
        <v>-0.26073537305421357</v>
      </c>
    </row>
    <row r="80" spans="1:16" ht="20.100000000000001" customHeight="1" x14ac:dyDescent="0.25">
      <c r="A80" s="38" t="s">
        <v>223</v>
      </c>
      <c r="B80" s="19"/>
      <c r="C80" s="140">
        <v>6.2</v>
      </c>
      <c r="D80" s="247">
        <f t="shared" si="66"/>
        <v>0</v>
      </c>
      <c r="E80" s="215">
        <f t="shared" si="67"/>
        <v>1.4043989399053164E-2</v>
      </c>
      <c r="F80" s="52" t="e">
        <f t="shared" si="68"/>
        <v>#DIV/0!</v>
      </c>
      <c r="H80" s="19"/>
      <c r="I80" s="140">
        <v>1.504</v>
      </c>
      <c r="J80" s="214">
        <f t="shared" si="69"/>
        <v>0</v>
      </c>
      <c r="K80" s="215">
        <f t="shared" si="70"/>
        <v>4.7220608781651787E-3</v>
      </c>
      <c r="L80" s="52" t="e">
        <f t="shared" si="93"/>
        <v>#DIV/0!</v>
      </c>
      <c r="N80" s="40" t="e">
        <f t="shared" si="97"/>
        <v>#DIV/0!</v>
      </c>
      <c r="O80" s="143">
        <f t="shared" si="96"/>
        <v>2.4258064516129032</v>
      </c>
      <c r="P80" s="52" t="e">
        <f t="shared" si="98"/>
        <v>#DIV/0!</v>
      </c>
    </row>
    <row r="81" spans="1:16" ht="20.100000000000001" customHeight="1" x14ac:dyDescent="0.25">
      <c r="A81" s="38" t="s">
        <v>196</v>
      </c>
      <c r="B81" s="19">
        <v>7.2999999999999989</v>
      </c>
      <c r="C81" s="140">
        <v>4.7300000000000004</v>
      </c>
      <c r="D81" s="247">
        <f t="shared" si="66"/>
        <v>1.2646824434357783E-2</v>
      </c>
      <c r="E81" s="215">
        <f t="shared" si="67"/>
        <v>1.0714204815729269E-2</v>
      </c>
      <c r="F81" s="52">
        <f t="shared" si="68"/>
        <v>-0.35205479452054778</v>
      </c>
      <c r="H81" s="19">
        <v>2.298</v>
      </c>
      <c r="I81" s="140">
        <v>1.212</v>
      </c>
      <c r="J81" s="214">
        <f t="shared" si="69"/>
        <v>5.5974375525216476E-3</v>
      </c>
      <c r="K81" s="215">
        <f t="shared" si="70"/>
        <v>3.8052777821384284E-3</v>
      </c>
      <c r="L81" s="52">
        <f t="shared" si="93"/>
        <v>-0.47258485639686687</v>
      </c>
      <c r="N81" s="40">
        <f t="shared" si="97"/>
        <v>3.1479452054794526</v>
      </c>
      <c r="O81" s="143">
        <f t="shared" si="96"/>
        <v>2.5623678646934458</v>
      </c>
      <c r="P81" s="52">
        <f t="shared" si="98"/>
        <v>-0.18601891156387504</v>
      </c>
    </row>
    <row r="82" spans="1:16" ht="20.100000000000001" customHeight="1" x14ac:dyDescent="0.25">
      <c r="A82" s="38" t="s">
        <v>224</v>
      </c>
      <c r="B82" s="19">
        <v>3.3200000000000003</v>
      </c>
      <c r="C82" s="140">
        <v>1.37</v>
      </c>
      <c r="D82" s="247">
        <f t="shared" si="66"/>
        <v>5.7517064550777876E-3</v>
      </c>
      <c r="E82" s="215">
        <f t="shared" si="67"/>
        <v>3.1032686252746508E-3</v>
      </c>
      <c r="F82" s="52"/>
      <c r="H82" s="19">
        <v>2.044</v>
      </c>
      <c r="I82" s="140">
        <v>0.996</v>
      </c>
      <c r="J82" s="214">
        <f t="shared" si="69"/>
        <v>4.9787477621210828E-3</v>
      </c>
      <c r="K82" s="215">
        <f t="shared" si="70"/>
        <v>3.1271094645296E-3</v>
      </c>
      <c r="L82" s="52"/>
      <c r="N82" s="40">
        <f t="shared" si="97"/>
        <v>6.1566265060240957</v>
      </c>
      <c r="O82" s="143">
        <f t="shared" si="96"/>
        <v>7.2700729927007295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93.389999999999873</v>
      </c>
      <c r="C83" s="140">
        <f>C84-SUM(C62:C82)</f>
        <v>3.3599999999999568</v>
      </c>
      <c r="D83" s="247">
        <f t="shared" si="66"/>
        <v>0.16179273067461261</v>
      </c>
      <c r="E83" s="215">
        <f t="shared" si="67"/>
        <v>7.6109361904545189E-3</v>
      </c>
      <c r="F83" s="52">
        <f t="shared" si="68"/>
        <v>-0.96402184388050149</v>
      </c>
      <c r="H83" s="19">
        <f>H84-SUM(H62:H82)</f>
        <v>43.714000000000055</v>
      </c>
      <c r="I83" s="140">
        <f>I84-SUM(I62:I82)</f>
        <v>1.8989999999998872</v>
      </c>
      <c r="J83" s="214">
        <f t="shared" si="69"/>
        <v>0.10647797439988321</v>
      </c>
      <c r="K83" s="215">
        <f t="shared" si="70"/>
        <v>5.9622297923105994E-3</v>
      </c>
      <c r="L83" s="52">
        <f t="shared" ref="L83" si="99">(I83-H83)/H83</f>
        <v>-0.95655853959830062</v>
      </c>
      <c r="N83" s="40">
        <f t="shared" ref="N83:O84" si="100">(H83/B83)*10</f>
        <v>4.6808009422850532</v>
      </c>
      <c r="O83" s="143">
        <f t="shared" ref="O83" si="101">(I83/C83)*10</f>
        <v>5.6517857142854506</v>
      </c>
      <c r="P83" s="52">
        <f t="shared" ref="P83" si="102">(O83-N83)/N83</f>
        <v>0.20743987705796058</v>
      </c>
    </row>
    <row r="84" spans="1:16" ht="26.25" customHeight="1" thickBot="1" x14ac:dyDescent="0.3">
      <c r="A84" s="12" t="s">
        <v>18</v>
      </c>
      <c r="B84" s="17">
        <v>577.21999999999991</v>
      </c>
      <c r="C84" s="145">
        <v>441.47</v>
      </c>
      <c r="D84" s="243">
        <f>SUM(D62:D83)</f>
        <v>0.99999999999999989</v>
      </c>
      <c r="E84" s="244">
        <f>SUM(E62:E83)</f>
        <v>0.99999999999999967</v>
      </c>
      <c r="F84" s="57">
        <f>(C84-B84)/B84</f>
        <v>-0.23517896122795451</v>
      </c>
      <c r="G84" s="1"/>
      <c r="H84" s="17">
        <v>410.54500000000002</v>
      </c>
      <c r="I84" s="145">
        <v>318.50499999999994</v>
      </c>
      <c r="J84" s="255">
        <f t="shared" si="69"/>
        <v>1</v>
      </c>
      <c r="K84" s="244">
        <f t="shared" si="70"/>
        <v>1</v>
      </c>
      <c r="L84" s="57">
        <f>(I84-H84)/H84</f>
        <v>-0.22418979649003173</v>
      </c>
      <c r="M84" s="1"/>
      <c r="N84" s="37">
        <f t="shared" si="100"/>
        <v>7.1124527909635855</v>
      </c>
      <c r="O84" s="150">
        <f t="shared" si="100"/>
        <v>7.2146465218474622</v>
      </c>
      <c r="P84" s="57">
        <f>(O84-N84)/N84</f>
        <v>1.4368282488105157E-2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122</v>
      </c>
    </row>
    <row r="2" spans="1:18" ht="15.75" thickBot="1" x14ac:dyDescent="0.3"/>
    <row r="3" spans="1:18" x14ac:dyDescent="0.25">
      <c r="A3" s="345" t="s">
        <v>16</v>
      </c>
      <c r="B3" s="338"/>
      <c r="C3" s="338"/>
      <c r="D3" s="360" t="s">
        <v>1</v>
      </c>
      <c r="E3" s="358"/>
      <c r="F3" s="360" t="s">
        <v>104</v>
      </c>
      <c r="G3" s="358"/>
      <c r="H3" s="130" t="s">
        <v>0</v>
      </c>
      <c r="J3" s="362" t="s">
        <v>19</v>
      </c>
      <c r="K3" s="358"/>
      <c r="L3" s="356" t="s">
        <v>104</v>
      </c>
      <c r="M3" s="357"/>
      <c r="N3" s="130" t="s">
        <v>0</v>
      </c>
      <c r="P3" s="368" t="s">
        <v>22</v>
      </c>
      <c r="Q3" s="358"/>
      <c r="R3" s="130" t="s">
        <v>0</v>
      </c>
    </row>
    <row r="4" spans="1:18" x14ac:dyDescent="0.25">
      <c r="A4" s="359"/>
      <c r="B4" s="339"/>
      <c r="C4" s="339"/>
      <c r="D4" s="363" t="s">
        <v>56</v>
      </c>
      <c r="E4" s="365"/>
      <c r="F4" s="363" t="str">
        <f>D4</f>
        <v>jan</v>
      </c>
      <c r="G4" s="365"/>
      <c r="H4" s="131" t="s">
        <v>158</v>
      </c>
      <c r="J4" s="366" t="str">
        <f>D4</f>
        <v>jan</v>
      </c>
      <c r="K4" s="365"/>
      <c r="L4" s="367" t="str">
        <f>D4</f>
        <v>jan</v>
      </c>
      <c r="M4" s="355"/>
      <c r="N4" s="131" t="str">
        <f>H4</f>
        <v>2024/2023</v>
      </c>
      <c r="P4" s="366" t="str">
        <f>D4</f>
        <v>jan</v>
      </c>
      <c r="Q4" s="364"/>
      <c r="R4" s="131" t="str">
        <f>N4</f>
        <v>2024/2023</v>
      </c>
    </row>
    <row r="5" spans="1:18" ht="19.5" customHeight="1" thickBot="1" x14ac:dyDescent="0.3">
      <c r="A5" s="346"/>
      <c r="B5" s="369"/>
      <c r="C5" s="369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27497.019999999997</v>
      </c>
      <c r="E6" s="147">
        <v>34199.469999999994</v>
      </c>
      <c r="F6" s="247">
        <f>D6/D8</f>
        <v>0.78441733014169257</v>
      </c>
      <c r="G6" s="246">
        <f>E6/E8</f>
        <v>0.78744321744153889</v>
      </c>
      <c r="H6" s="165">
        <f>(E6-D6)/D6</f>
        <v>0.24375186838428303</v>
      </c>
      <c r="I6" s="1"/>
      <c r="J6" s="115">
        <v>12110.056000000002</v>
      </c>
      <c r="K6" s="147">
        <v>15313.905999999999</v>
      </c>
      <c r="L6" s="247">
        <f>J6/J8</f>
        <v>0.66494831492114048</v>
      </c>
      <c r="M6" s="246">
        <f>K6/K8</f>
        <v>0.66664614854729543</v>
      </c>
      <c r="N6" s="165">
        <f>(K6-J6)/J6</f>
        <v>0.26456112176524998</v>
      </c>
      <c r="P6" s="27">
        <f t="shared" ref="P6:Q8" si="0">(J6/D6)*10</f>
        <v>4.404133975245319</v>
      </c>
      <c r="Q6" s="152">
        <f t="shared" si="0"/>
        <v>4.477819685509747</v>
      </c>
      <c r="R6" s="165">
        <f>(Q6-P6)/P6</f>
        <v>1.6731032861079912E-2</v>
      </c>
    </row>
    <row r="7" spans="1:18" ht="24" customHeight="1" thickBot="1" x14ac:dyDescent="0.3">
      <c r="A7" s="161" t="s">
        <v>21</v>
      </c>
      <c r="B7" s="1"/>
      <c r="C7" s="1"/>
      <c r="D7" s="117">
        <v>7557.0499999999984</v>
      </c>
      <c r="E7" s="140">
        <v>9231.56</v>
      </c>
      <c r="F7" s="247">
        <f>D7/D8</f>
        <v>0.21558266985830746</v>
      </c>
      <c r="G7" s="215">
        <f>E7/E8</f>
        <v>0.21255678255846111</v>
      </c>
      <c r="H7" s="55">
        <f t="shared" ref="H7:H8" si="1">(E7-D7)/D7</f>
        <v>0.22158249581516617</v>
      </c>
      <c r="J7" s="196">
        <v>6101.9700000000012</v>
      </c>
      <c r="K7" s="142">
        <v>7657.6599999999989</v>
      </c>
      <c r="L7" s="247">
        <f>J7/J8</f>
        <v>0.33505168507885941</v>
      </c>
      <c r="M7" s="215">
        <f>K7/K8</f>
        <v>0.33335385145270457</v>
      </c>
      <c r="N7" s="102">
        <f t="shared" ref="N7:N8" si="2">(K7-J7)/J7</f>
        <v>0.25494881161329824</v>
      </c>
      <c r="P7" s="27">
        <f t="shared" si="0"/>
        <v>8.0745396682567971</v>
      </c>
      <c r="Q7" s="152">
        <f t="shared" si="0"/>
        <v>8.2950877208185823</v>
      </c>
      <c r="R7" s="102">
        <f t="shared" ref="R7:R8" si="3">(Q7-P7)/P7</f>
        <v>2.7314009420105922E-2</v>
      </c>
    </row>
    <row r="8" spans="1:18" ht="26.25" customHeight="1" thickBot="1" x14ac:dyDescent="0.3">
      <c r="A8" s="12" t="s">
        <v>12</v>
      </c>
      <c r="B8" s="162"/>
      <c r="C8" s="162"/>
      <c r="D8" s="163">
        <v>35054.069999999992</v>
      </c>
      <c r="E8" s="145">
        <v>43431.029999999992</v>
      </c>
      <c r="F8" s="243">
        <f>SUM(F6:F7)</f>
        <v>1</v>
      </c>
      <c r="G8" s="244">
        <f>SUM(G6:G7)</f>
        <v>1</v>
      </c>
      <c r="H8" s="164">
        <f t="shared" si="1"/>
        <v>0.23897253585674932</v>
      </c>
      <c r="I8" s="1"/>
      <c r="J8" s="17">
        <v>18212.026000000005</v>
      </c>
      <c r="K8" s="145">
        <v>22971.565999999999</v>
      </c>
      <c r="L8" s="243">
        <f>SUM(L6:L7)</f>
        <v>0.99999999999999989</v>
      </c>
      <c r="M8" s="244">
        <f>SUM(M6:M7)</f>
        <v>1</v>
      </c>
      <c r="N8" s="164">
        <f t="shared" si="2"/>
        <v>0.26134050105133783</v>
      </c>
      <c r="O8" s="1"/>
      <c r="P8" s="29">
        <f t="shared" si="0"/>
        <v>5.195409834007866</v>
      </c>
      <c r="Q8" s="146">
        <f t="shared" si="0"/>
        <v>5.2892058972582507</v>
      </c>
      <c r="R8" s="164">
        <f t="shared" si="3"/>
        <v>1.8053640857438984E-2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121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F5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159</v>
      </c>
      <c r="B7" s="39">
        <v>9771.9</v>
      </c>
      <c r="C7" s="147">
        <v>14350.19</v>
      </c>
      <c r="D7" s="247">
        <f>B7/$B$33</f>
        <v>0.27876648845626179</v>
      </c>
      <c r="E7" s="246">
        <f>C7/$C$33</f>
        <v>0.33041330127330615</v>
      </c>
      <c r="F7" s="52">
        <f>(C7-B7)/B7</f>
        <v>0.46851584645770022</v>
      </c>
      <c r="H7" s="39">
        <v>3818.125</v>
      </c>
      <c r="I7" s="147">
        <v>5737.7209999999995</v>
      </c>
      <c r="J7" s="247">
        <f>H7/$H$33</f>
        <v>0.20964855859529305</v>
      </c>
      <c r="K7" s="246">
        <f>I7/$I$33</f>
        <v>0.24977491739135241</v>
      </c>
      <c r="L7" s="52">
        <f>(I7-H7)/H7</f>
        <v>0.50275881486331631</v>
      </c>
      <c r="N7" s="27">
        <f t="shared" ref="N7:N33" si="0">(H7/B7)*10</f>
        <v>3.9072493578526184</v>
      </c>
      <c r="O7" s="151">
        <f t="shared" ref="O7:O33" si="1">(I7/C7)*10</f>
        <v>3.9983589067461822</v>
      </c>
      <c r="P7" s="61">
        <f>(O7-N7)/N7</f>
        <v>2.3318078921801048E-2</v>
      </c>
    </row>
    <row r="8" spans="1:16" ht="20.100000000000001" customHeight="1" x14ac:dyDescent="0.25">
      <c r="A8" s="8" t="s">
        <v>160</v>
      </c>
      <c r="B8" s="19">
        <v>1708.75</v>
      </c>
      <c r="C8" s="140">
        <v>2917.75</v>
      </c>
      <c r="D8" s="247">
        <f t="shared" ref="D8:D32" si="2">B8/$B$33</f>
        <v>4.8746122775472252E-2</v>
      </c>
      <c r="E8" s="215">
        <f t="shared" ref="E8:E32" si="3">C8/$C$33</f>
        <v>6.718122964157193E-2</v>
      </c>
      <c r="F8" s="52">
        <f t="shared" ref="F8:F33" si="4">(C8-B8)/B8</f>
        <v>0.7075347476225311</v>
      </c>
      <c r="H8" s="19">
        <v>1738.2439999999999</v>
      </c>
      <c r="I8" s="140">
        <v>3055.4470000000001</v>
      </c>
      <c r="J8" s="247">
        <f t="shared" ref="J8:J32" si="5">H8/$H$33</f>
        <v>9.5444845071053608E-2</v>
      </c>
      <c r="K8" s="215">
        <f t="shared" ref="K8:K32" si="6">I8/$I$33</f>
        <v>0.13300995674391553</v>
      </c>
      <c r="L8" s="52">
        <f t="shared" ref="L8:L33" si="7">(I8-H8)/H8</f>
        <v>0.75777796442846934</v>
      </c>
      <c r="M8" s="1"/>
      <c r="N8" s="27">
        <f t="shared" si="0"/>
        <v>10.172605705925385</v>
      </c>
      <c r="O8" s="152">
        <f t="shared" si="1"/>
        <v>10.471928712192614</v>
      </c>
      <c r="P8" s="52">
        <f t="shared" ref="P8:P71" si="8">(O8-N8)/N8</f>
        <v>2.9424418376196242E-2</v>
      </c>
    </row>
    <row r="9" spans="1:16" ht="20.100000000000001" customHeight="1" x14ac:dyDescent="0.25">
      <c r="A9" s="8" t="s">
        <v>163</v>
      </c>
      <c r="B9" s="19">
        <v>5938.16</v>
      </c>
      <c r="C9" s="140">
        <v>6224.05</v>
      </c>
      <c r="D9" s="247">
        <f t="shared" si="2"/>
        <v>0.16940001546182781</v>
      </c>
      <c r="E9" s="215">
        <f t="shared" si="3"/>
        <v>0.14330882781274124</v>
      </c>
      <c r="F9" s="52">
        <f t="shared" si="4"/>
        <v>4.8144543090789124E-2</v>
      </c>
      <c r="H9" s="19">
        <v>2709.5680000000002</v>
      </c>
      <c r="I9" s="140">
        <v>2865.605</v>
      </c>
      <c r="J9" s="247">
        <f t="shared" si="5"/>
        <v>0.14877905401628574</v>
      </c>
      <c r="K9" s="215">
        <f t="shared" si="6"/>
        <v>0.12474574001615737</v>
      </c>
      <c r="L9" s="52">
        <f t="shared" si="7"/>
        <v>5.7587408767744451E-2</v>
      </c>
      <c r="N9" s="27">
        <f t="shared" si="0"/>
        <v>4.5629757365918069</v>
      </c>
      <c r="O9" s="152">
        <f t="shared" si="1"/>
        <v>4.6040841574216147</v>
      </c>
      <c r="P9" s="52">
        <f t="shared" si="8"/>
        <v>9.0091254485855869E-3</v>
      </c>
    </row>
    <row r="10" spans="1:16" ht="20.100000000000001" customHeight="1" x14ac:dyDescent="0.25">
      <c r="A10" s="8" t="s">
        <v>166</v>
      </c>
      <c r="B10" s="19">
        <v>3807.8</v>
      </c>
      <c r="C10" s="140">
        <v>5511.82</v>
      </c>
      <c r="D10" s="247">
        <f t="shared" si="2"/>
        <v>0.10862647333105677</v>
      </c>
      <c r="E10" s="215">
        <f t="shared" si="3"/>
        <v>0.12690972330151964</v>
      </c>
      <c r="F10" s="52">
        <f t="shared" si="4"/>
        <v>0.44750774725563303</v>
      </c>
      <c r="H10" s="19">
        <v>1597.7239999999999</v>
      </c>
      <c r="I10" s="140">
        <v>2451.31</v>
      </c>
      <c r="J10" s="247">
        <f t="shared" si="5"/>
        <v>8.7729064300698892E-2</v>
      </c>
      <c r="K10" s="215">
        <f t="shared" si="6"/>
        <v>0.10671061781334368</v>
      </c>
      <c r="L10" s="52">
        <f t="shared" si="7"/>
        <v>0.53425122236381251</v>
      </c>
      <c r="N10" s="27">
        <f t="shared" si="0"/>
        <v>4.1959241556804452</v>
      </c>
      <c r="O10" s="152">
        <f t="shared" si="1"/>
        <v>4.4473694714268603</v>
      </c>
      <c r="P10" s="52">
        <f t="shared" si="8"/>
        <v>5.9926086939871948E-2</v>
      </c>
    </row>
    <row r="11" spans="1:16" ht="20.100000000000001" customHeight="1" x14ac:dyDescent="0.25">
      <c r="A11" s="8" t="s">
        <v>162</v>
      </c>
      <c r="B11" s="19">
        <v>2074.6999999999998</v>
      </c>
      <c r="C11" s="140">
        <v>2664.09</v>
      </c>
      <c r="D11" s="247">
        <f t="shared" si="2"/>
        <v>5.9185709391234687E-2</v>
      </c>
      <c r="E11" s="215">
        <f t="shared" si="3"/>
        <v>6.1340705021271653E-2</v>
      </c>
      <c r="F11" s="52">
        <f t="shared" si="4"/>
        <v>0.28408444594399207</v>
      </c>
      <c r="H11" s="19">
        <v>1244.4960000000001</v>
      </c>
      <c r="I11" s="140">
        <v>1460.3309999999999</v>
      </c>
      <c r="J11" s="247">
        <f t="shared" si="5"/>
        <v>6.8333748260627353E-2</v>
      </c>
      <c r="K11" s="215">
        <f t="shared" si="6"/>
        <v>6.3571242813833417E-2</v>
      </c>
      <c r="L11" s="52">
        <f t="shared" si="7"/>
        <v>0.17343165426003762</v>
      </c>
      <c r="N11" s="27">
        <f t="shared" si="0"/>
        <v>5.9984383284330276</v>
      </c>
      <c r="O11" s="152">
        <f t="shared" si="1"/>
        <v>5.481537785885612</v>
      </c>
      <c r="P11" s="52">
        <f t="shared" si="8"/>
        <v>-8.6172519286773358E-2</v>
      </c>
    </row>
    <row r="12" spans="1:16" ht="20.100000000000001" customHeight="1" x14ac:dyDescent="0.25">
      <c r="A12" s="8" t="s">
        <v>165</v>
      </c>
      <c r="B12" s="19">
        <v>4087.51</v>
      </c>
      <c r="C12" s="140">
        <v>2437.61</v>
      </c>
      <c r="D12" s="247">
        <f t="shared" si="2"/>
        <v>0.11660586060334782</v>
      </c>
      <c r="E12" s="215">
        <f t="shared" si="3"/>
        <v>5.6126000235315623E-2</v>
      </c>
      <c r="F12" s="52">
        <f t="shared" si="4"/>
        <v>-0.40364427242991452</v>
      </c>
      <c r="H12" s="19">
        <v>1881.6110000000001</v>
      </c>
      <c r="I12" s="140">
        <v>1165.9570000000001</v>
      </c>
      <c r="J12" s="247">
        <f t="shared" si="5"/>
        <v>0.10331695111790419</v>
      </c>
      <c r="K12" s="215">
        <f t="shared" si="6"/>
        <v>5.0756530921749095E-2</v>
      </c>
      <c r="L12" s="52">
        <f t="shared" si="7"/>
        <v>-0.38034110132221799</v>
      </c>
      <c r="N12" s="27">
        <f t="shared" si="0"/>
        <v>4.6033184016675186</v>
      </c>
      <c r="O12" s="152">
        <f t="shared" si="1"/>
        <v>4.7831974762164577</v>
      </c>
      <c r="P12" s="52">
        <f t="shared" si="8"/>
        <v>3.9075957570907816E-2</v>
      </c>
    </row>
    <row r="13" spans="1:16" ht="20.100000000000001" customHeight="1" x14ac:dyDescent="0.25">
      <c r="A13" s="8" t="s">
        <v>175</v>
      </c>
      <c r="B13" s="19">
        <v>993.7</v>
      </c>
      <c r="C13" s="140">
        <v>1595.16</v>
      </c>
      <c r="D13" s="247">
        <f t="shared" si="2"/>
        <v>2.8347635524205869E-2</v>
      </c>
      <c r="E13" s="215">
        <f t="shared" si="3"/>
        <v>3.6728578622243123E-2</v>
      </c>
      <c r="F13" s="52">
        <f t="shared" si="4"/>
        <v>0.60527322129415317</v>
      </c>
      <c r="H13" s="19">
        <v>673.64099999999996</v>
      </c>
      <c r="I13" s="140">
        <v>889.87300000000005</v>
      </c>
      <c r="J13" s="247">
        <f t="shared" si="5"/>
        <v>3.6988800696858219E-2</v>
      </c>
      <c r="K13" s="215">
        <f t="shared" si="6"/>
        <v>3.8738020733980437E-2</v>
      </c>
      <c r="L13" s="52">
        <f t="shared" si="7"/>
        <v>0.32098996349687758</v>
      </c>
      <c r="N13" s="27">
        <f t="shared" si="0"/>
        <v>6.7791184462111298</v>
      </c>
      <c r="O13" s="152">
        <f t="shared" si="1"/>
        <v>5.5785814589132121</v>
      </c>
      <c r="P13" s="52">
        <f t="shared" si="8"/>
        <v>-0.17709337826497212</v>
      </c>
    </row>
    <row r="14" spans="1:16" ht="20.100000000000001" customHeight="1" x14ac:dyDescent="0.25">
      <c r="A14" s="8" t="s">
        <v>164</v>
      </c>
      <c r="B14" s="19">
        <v>642.97</v>
      </c>
      <c r="C14" s="140">
        <v>685.22</v>
      </c>
      <c r="D14" s="247">
        <f t="shared" si="2"/>
        <v>1.8342235295359412E-2</v>
      </c>
      <c r="E14" s="215">
        <f t="shared" si="3"/>
        <v>1.5777198928968526E-2</v>
      </c>
      <c r="F14" s="52">
        <f t="shared" si="4"/>
        <v>6.5710686346174774E-2</v>
      </c>
      <c r="H14" s="19">
        <v>566.43899999999996</v>
      </c>
      <c r="I14" s="140">
        <v>654.63099999999997</v>
      </c>
      <c r="J14" s="247">
        <f t="shared" si="5"/>
        <v>3.1102470422565837E-2</v>
      </c>
      <c r="K14" s="215">
        <f t="shared" si="6"/>
        <v>2.8497447670742169E-2</v>
      </c>
      <c r="L14" s="52">
        <f t="shared" si="7"/>
        <v>0.1556954941308773</v>
      </c>
      <c r="N14" s="27">
        <f t="shared" si="0"/>
        <v>8.8097267368617498</v>
      </c>
      <c r="O14" s="152">
        <f t="shared" si="1"/>
        <v>9.5535886284696883</v>
      </c>
      <c r="P14" s="52">
        <f t="shared" si="8"/>
        <v>8.4436431892429067E-2</v>
      </c>
    </row>
    <row r="15" spans="1:16" ht="20.100000000000001" customHeight="1" x14ac:dyDescent="0.25">
      <c r="A15" s="8" t="s">
        <v>174</v>
      </c>
      <c r="B15" s="19">
        <v>382.14</v>
      </c>
      <c r="C15" s="140">
        <v>1052.32</v>
      </c>
      <c r="D15" s="247">
        <f t="shared" si="2"/>
        <v>1.0901444539820901E-2</v>
      </c>
      <c r="E15" s="215">
        <f t="shared" si="3"/>
        <v>2.4229680944707038E-2</v>
      </c>
      <c r="F15" s="52">
        <f t="shared" si="4"/>
        <v>1.7537551682629402</v>
      </c>
      <c r="H15" s="19">
        <v>172.32900000000001</v>
      </c>
      <c r="I15" s="140">
        <v>543.29600000000005</v>
      </c>
      <c r="J15" s="247">
        <f t="shared" si="5"/>
        <v>9.4623739280846643E-3</v>
      </c>
      <c r="K15" s="215">
        <f t="shared" si="6"/>
        <v>2.3650803780639076E-2</v>
      </c>
      <c r="L15" s="52">
        <f t="shared" si="7"/>
        <v>2.1526672817691743</v>
      </c>
      <c r="N15" s="27">
        <f t="shared" si="0"/>
        <v>4.5095776417019948</v>
      </c>
      <c r="O15" s="152">
        <f t="shared" si="1"/>
        <v>5.1628402006994083</v>
      </c>
      <c r="P15" s="52">
        <f t="shared" si="8"/>
        <v>0.14486114020000787</v>
      </c>
    </row>
    <row r="16" spans="1:16" ht="20.100000000000001" customHeight="1" x14ac:dyDescent="0.25">
      <c r="A16" s="8" t="s">
        <v>173</v>
      </c>
      <c r="B16" s="19">
        <v>177.47</v>
      </c>
      <c r="C16" s="140">
        <v>184.99</v>
      </c>
      <c r="D16" s="247">
        <f t="shared" si="2"/>
        <v>5.0627502027581917E-3</v>
      </c>
      <c r="E16" s="215">
        <f t="shared" si="3"/>
        <v>4.2593970255828603E-3</v>
      </c>
      <c r="F16" s="52">
        <f t="shared" si="4"/>
        <v>4.2373358877556826E-2</v>
      </c>
      <c r="H16" s="19">
        <v>464.68200000000002</v>
      </c>
      <c r="I16" s="140">
        <v>527.74300000000005</v>
      </c>
      <c r="J16" s="247">
        <f t="shared" si="5"/>
        <v>2.5515118416808764E-2</v>
      </c>
      <c r="K16" s="215">
        <f t="shared" si="6"/>
        <v>2.2973749373464573E-2</v>
      </c>
      <c r="L16" s="52">
        <f t="shared" si="7"/>
        <v>0.1357078604292829</v>
      </c>
      <c r="N16" s="27">
        <f t="shared" si="0"/>
        <v>26.183693018538349</v>
      </c>
      <c r="O16" s="152">
        <f t="shared" si="1"/>
        <v>28.528190713011515</v>
      </c>
      <c r="P16" s="52">
        <f t="shared" si="8"/>
        <v>8.9540375103436889E-2</v>
      </c>
    </row>
    <row r="17" spans="1:16" ht="20.100000000000001" customHeight="1" x14ac:dyDescent="0.25">
      <c r="A17" s="8" t="s">
        <v>167</v>
      </c>
      <c r="B17" s="19">
        <v>1059.94</v>
      </c>
      <c r="C17" s="140">
        <v>810.12</v>
      </c>
      <c r="D17" s="247">
        <f t="shared" si="2"/>
        <v>3.02372877101004E-2</v>
      </c>
      <c r="E17" s="215">
        <f t="shared" si="3"/>
        <v>1.8653022965377516E-2</v>
      </c>
      <c r="F17" s="52">
        <f t="shared" si="4"/>
        <v>-0.2356925863728136</v>
      </c>
      <c r="H17" s="19">
        <v>502.55799999999999</v>
      </c>
      <c r="I17" s="140">
        <v>449.42099999999999</v>
      </c>
      <c r="J17" s="247">
        <f t="shared" si="5"/>
        <v>2.7594843099828653E-2</v>
      </c>
      <c r="K17" s="215">
        <f t="shared" si="6"/>
        <v>1.9564229970216222E-2</v>
      </c>
      <c r="L17" s="52">
        <f t="shared" si="7"/>
        <v>-0.10573306961584533</v>
      </c>
      <c r="N17" s="27">
        <f t="shared" si="0"/>
        <v>4.7413815876370355</v>
      </c>
      <c r="O17" s="152">
        <f t="shared" si="1"/>
        <v>5.547585542882536</v>
      </c>
      <c r="P17" s="52">
        <f t="shared" si="8"/>
        <v>0.1700356616197366</v>
      </c>
    </row>
    <row r="18" spans="1:16" ht="20.100000000000001" customHeight="1" x14ac:dyDescent="0.25">
      <c r="A18" s="8" t="s">
        <v>183</v>
      </c>
      <c r="B18" s="19">
        <v>386</v>
      </c>
      <c r="C18" s="140">
        <v>403.38</v>
      </c>
      <c r="D18" s="247">
        <f t="shared" si="2"/>
        <v>1.1011560141233234E-2</v>
      </c>
      <c r="E18" s="215">
        <f t="shared" si="3"/>
        <v>9.2878294620228879E-3</v>
      </c>
      <c r="F18" s="52">
        <f t="shared" si="4"/>
        <v>4.5025906735751284E-2</v>
      </c>
      <c r="H18" s="19">
        <v>272.08199999999999</v>
      </c>
      <c r="I18" s="140">
        <v>341.11</v>
      </c>
      <c r="J18" s="247">
        <f t="shared" si="5"/>
        <v>1.4939688752915245E-2</v>
      </c>
      <c r="K18" s="215">
        <f t="shared" si="6"/>
        <v>1.4849227083604141E-2</v>
      </c>
      <c r="L18" s="52">
        <f t="shared" si="7"/>
        <v>0.25370292779382692</v>
      </c>
      <c r="N18" s="27">
        <f t="shared" si="0"/>
        <v>7.0487564766839377</v>
      </c>
      <c r="O18" s="152">
        <f t="shared" si="1"/>
        <v>8.4562943130546877</v>
      </c>
      <c r="P18" s="52">
        <f t="shared" si="8"/>
        <v>0.19968597880018138</v>
      </c>
    </row>
    <row r="19" spans="1:16" ht="20.100000000000001" customHeight="1" x14ac:dyDescent="0.25">
      <c r="A19" s="8" t="s">
        <v>177</v>
      </c>
      <c r="B19" s="19">
        <v>38.9</v>
      </c>
      <c r="C19" s="140">
        <v>503.97</v>
      </c>
      <c r="D19" s="247">
        <f t="shared" si="2"/>
        <v>1.1097142214869763E-3</v>
      </c>
      <c r="E19" s="215">
        <f t="shared" si="3"/>
        <v>1.1603915449391829E-2</v>
      </c>
      <c r="F19" s="52">
        <f t="shared" si="4"/>
        <v>11.95552699228792</v>
      </c>
      <c r="H19" s="19">
        <v>24.797000000000001</v>
      </c>
      <c r="I19" s="140">
        <v>299.404</v>
      </c>
      <c r="J19" s="247">
        <f t="shared" si="5"/>
        <v>1.3615728420330612E-3</v>
      </c>
      <c r="K19" s="215">
        <f t="shared" si="6"/>
        <v>1.3033678243790607E-2</v>
      </c>
      <c r="L19" s="52">
        <f t="shared" si="7"/>
        <v>11.074202524498929</v>
      </c>
      <c r="N19" s="27">
        <f t="shared" si="0"/>
        <v>6.3745501285347048</v>
      </c>
      <c r="O19" s="152">
        <f t="shared" si="1"/>
        <v>5.9409091811020502</v>
      </c>
      <c r="P19" s="52">
        <f t="shared" si="8"/>
        <v>-6.8026909929145715E-2</v>
      </c>
    </row>
    <row r="20" spans="1:16" ht="20.100000000000001" customHeight="1" x14ac:dyDescent="0.25">
      <c r="A20" s="8" t="s">
        <v>161</v>
      </c>
      <c r="B20" s="19">
        <v>269.18</v>
      </c>
      <c r="C20" s="140">
        <v>462.87</v>
      </c>
      <c r="D20" s="247">
        <f t="shared" si="2"/>
        <v>7.6789941938268449E-3</v>
      </c>
      <c r="E20" s="215">
        <f t="shared" si="3"/>
        <v>1.0657587443816091E-2</v>
      </c>
      <c r="F20" s="52">
        <f t="shared" si="4"/>
        <v>0.71955568764395572</v>
      </c>
      <c r="H20" s="19">
        <v>117.929</v>
      </c>
      <c r="I20" s="140">
        <v>283.43900000000002</v>
      </c>
      <c r="J20" s="247">
        <f t="shared" si="5"/>
        <v>6.4753366813774596E-3</v>
      </c>
      <c r="K20" s="215">
        <f t="shared" si="6"/>
        <v>1.233868862053201E-2</v>
      </c>
      <c r="L20" s="52">
        <f t="shared" si="7"/>
        <v>1.4034715803576729</v>
      </c>
      <c r="N20" s="27">
        <f t="shared" si="0"/>
        <v>4.381046140129282</v>
      </c>
      <c r="O20" s="152">
        <f t="shared" si="1"/>
        <v>6.1235120012098427</v>
      </c>
      <c r="P20" s="52">
        <f t="shared" si="8"/>
        <v>0.39772826063620087</v>
      </c>
    </row>
    <row r="21" spans="1:16" ht="20.100000000000001" customHeight="1" x14ac:dyDescent="0.25">
      <c r="A21" s="8" t="s">
        <v>172</v>
      </c>
      <c r="B21" s="19">
        <v>762.91</v>
      </c>
      <c r="C21" s="140">
        <v>544.53</v>
      </c>
      <c r="D21" s="247">
        <f t="shared" si="2"/>
        <v>2.176380659934779E-2</v>
      </c>
      <c r="E21" s="215">
        <f t="shared" si="3"/>
        <v>1.2537809948324962E-2</v>
      </c>
      <c r="F21" s="52">
        <f t="shared" si="4"/>
        <v>-0.28624608407282642</v>
      </c>
      <c r="H21" s="19">
        <v>370.23099999999999</v>
      </c>
      <c r="I21" s="140">
        <v>280.58699999999999</v>
      </c>
      <c r="J21" s="247">
        <f t="shared" si="5"/>
        <v>2.0328929905986299E-2</v>
      </c>
      <c r="K21" s="215">
        <f t="shared" si="6"/>
        <v>1.2214535134435328E-2</v>
      </c>
      <c r="L21" s="52">
        <f t="shared" si="7"/>
        <v>-0.24212991348644497</v>
      </c>
      <c r="N21" s="27">
        <f t="shared" si="0"/>
        <v>4.8528791076273743</v>
      </c>
      <c r="O21" s="152">
        <f t="shared" si="1"/>
        <v>5.152829045231667</v>
      </c>
      <c r="P21" s="52">
        <f t="shared" si="8"/>
        <v>6.1808656459802373E-2</v>
      </c>
    </row>
    <row r="22" spans="1:16" ht="20.100000000000001" customHeight="1" x14ac:dyDescent="0.25">
      <c r="A22" s="8" t="s">
        <v>184</v>
      </c>
      <c r="B22" s="19">
        <v>84.06</v>
      </c>
      <c r="C22" s="140">
        <v>439.98</v>
      </c>
      <c r="D22" s="247">
        <f t="shared" si="2"/>
        <v>2.3980097032955069E-3</v>
      </c>
      <c r="E22" s="215">
        <f t="shared" si="3"/>
        <v>1.0130544912243619E-2</v>
      </c>
      <c r="F22" s="52">
        <f t="shared" si="4"/>
        <v>4.234118486795146</v>
      </c>
      <c r="H22" s="19">
        <v>84.674000000000007</v>
      </c>
      <c r="I22" s="140">
        <v>257.16800000000001</v>
      </c>
      <c r="J22" s="247">
        <f t="shared" si="5"/>
        <v>4.6493454380089295E-3</v>
      </c>
      <c r="K22" s="215">
        <f t="shared" si="6"/>
        <v>1.1195057402703847E-2</v>
      </c>
      <c r="L22" s="52">
        <f t="shared" si="7"/>
        <v>2.0371542622292558</v>
      </c>
      <c r="N22" s="27">
        <f t="shared" si="0"/>
        <v>10.073043064477753</v>
      </c>
      <c r="O22" s="152">
        <f t="shared" si="1"/>
        <v>5.8449929542251926</v>
      </c>
      <c r="P22" s="52">
        <f t="shared" si="8"/>
        <v>-0.41973910795265401</v>
      </c>
    </row>
    <row r="23" spans="1:16" ht="20.100000000000001" customHeight="1" x14ac:dyDescent="0.25">
      <c r="A23" s="8" t="s">
        <v>176</v>
      </c>
      <c r="B23" s="19">
        <v>250.15</v>
      </c>
      <c r="C23" s="140">
        <v>324.74</v>
      </c>
      <c r="D23" s="247">
        <f t="shared" si="2"/>
        <v>7.136118573392471E-3</v>
      </c>
      <c r="E23" s="215">
        <f t="shared" si="3"/>
        <v>7.4771424946633771E-3</v>
      </c>
      <c r="F23" s="52">
        <f t="shared" si="4"/>
        <v>0.29818109134519288</v>
      </c>
      <c r="H23" s="19">
        <v>141.893</v>
      </c>
      <c r="I23" s="140">
        <v>191.316</v>
      </c>
      <c r="J23" s="247">
        <f t="shared" si="5"/>
        <v>7.7911705155703165E-3</v>
      </c>
      <c r="K23" s="215">
        <f t="shared" si="6"/>
        <v>8.3283830105444281E-3</v>
      </c>
      <c r="L23" s="52">
        <f t="shared" si="7"/>
        <v>0.34831175604152426</v>
      </c>
      <c r="N23" s="27">
        <f t="shared" si="0"/>
        <v>5.6723166100339792</v>
      </c>
      <c r="O23" s="152">
        <f t="shared" si="1"/>
        <v>5.8913592412391447</v>
      </c>
      <c r="P23" s="52">
        <f t="shared" si="8"/>
        <v>3.8616079860156693E-2</v>
      </c>
    </row>
    <row r="24" spans="1:16" ht="20.100000000000001" customHeight="1" x14ac:dyDescent="0.25">
      <c r="A24" s="8" t="s">
        <v>178</v>
      </c>
      <c r="B24" s="19">
        <v>90.18</v>
      </c>
      <c r="C24" s="140">
        <v>191.32</v>
      </c>
      <c r="D24" s="247">
        <f t="shared" si="2"/>
        <v>2.5725971335140239E-3</v>
      </c>
      <c r="E24" s="215">
        <f t="shared" si="3"/>
        <v>4.4051453534489039E-3</v>
      </c>
      <c r="F24" s="52">
        <f t="shared" si="4"/>
        <v>1.1215347083610554</v>
      </c>
      <c r="H24" s="19">
        <v>80.603999999999999</v>
      </c>
      <c r="I24" s="140">
        <v>165.36500000000001</v>
      </c>
      <c r="J24" s="247">
        <f t="shared" si="5"/>
        <v>4.425866732235063E-3</v>
      </c>
      <c r="K24" s="215">
        <f t="shared" si="6"/>
        <v>7.1986820576359495E-3</v>
      </c>
      <c r="L24" s="52">
        <f t="shared" si="7"/>
        <v>1.0515731229219394</v>
      </c>
      <c r="N24" s="27">
        <f t="shared" si="0"/>
        <v>8.9381237524950095</v>
      </c>
      <c r="O24" s="152">
        <f t="shared" si="1"/>
        <v>8.6433723604432373</v>
      </c>
      <c r="P24" s="52">
        <f t="shared" si="8"/>
        <v>-3.297687526081685E-2</v>
      </c>
    </row>
    <row r="25" spans="1:16" ht="20.100000000000001" customHeight="1" x14ac:dyDescent="0.25">
      <c r="A25" s="8" t="s">
        <v>169</v>
      </c>
      <c r="B25" s="19">
        <v>692.54</v>
      </c>
      <c r="C25" s="140">
        <v>374.81</v>
      </c>
      <c r="D25" s="247">
        <f t="shared" si="2"/>
        <v>1.9756336425413638E-2</v>
      </c>
      <c r="E25" s="215">
        <f t="shared" si="3"/>
        <v>8.6300048605800952E-3</v>
      </c>
      <c r="F25" s="52">
        <f t="shared" si="4"/>
        <v>-0.45878938400669994</v>
      </c>
      <c r="H25" s="19">
        <v>229.434</v>
      </c>
      <c r="I25" s="140">
        <v>137.90600000000001</v>
      </c>
      <c r="J25" s="247">
        <f t="shared" si="5"/>
        <v>1.2597939405533465E-2</v>
      </c>
      <c r="K25" s="215">
        <f t="shared" si="6"/>
        <v>6.0033347312934615E-3</v>
      </c>
      <c r="L25" s="52">
        <f t="shared" si="7"/>
        <v>-0.39892953964974676</v>
      </c>
      <c r="N25" s="27">
        <f t="shared" si="0"/>
        <v>3.3129349929245966</v>
      </c>
      <c r="O25" s="152">
        <f t="shared" si="1"/>
        <v>3.679357541154185</v>
      </c>
      <c r="P25" s="52">
        <f t="shared" si="8"/>
        <v>0.11060360345498886</v>
      </c>
    </row>
    <row r="26" spans="1:16" ht="20.100000000000001" customHeight="1" x14ac:dyDescent="0.25">
      <c r="A26" s="8" t="s">
        <v>170</v>
      </c>
      <c r="B26" s="19">
        <v>100.25</v>
      </c>
      <c r="C26" s="140">
        <v>251.37</v>
      </c>
      <c r="D26" s="247">
        <f t="shared" si="2"/>
        <v>2.8598676273539681E-3</v>
      </c>
      <c r="E26" s="215">
        <f t="shared" si="3"/>
        <v>5.787797342130729E-3</v>
      </c>
      <c r="F26" s="52">
        <f t="shared" si="4"/>
        <v>1.507431421446384</v>
      </c>
      <c r="H26" s="19">
        <v>56.44</v>
      </c>
      <c r="I26" s="140">
        <v>130.41800000000001</v>
      </c>
      <c r="J26" s="247">
        <f t="shared" si="5"/>
        <v>3.0990511434587234E-3</v>
      </c>
      <c r="K26" s="215">
        <f t="shared" si="6"/>
        <v>5.6773665321728619E-3</v>
      </c>
      <c r="L26" s="52">
        <f t="shared" si="7"/>
        <v>1.3107370659107018</v>
      </c>
      <c r="N26" s="27">
        <f t="shared" si="0"/>
        <v>5.6299251870324181</v>
      </c>
      <c r="O26" s="152">
        <f t="shared" si="1"/>
        <v>5.1882881807693835</v>
      </c>
      <c r="P26" s="52">
        <f t="shared" si="8"/>
        <v>-7.8444560378932007E-2</v>
      </c>
    </row>
    <row r="27" spans="1:16" ht="20.100000000000001" customHeight="1" x14ac:dyDescent="0.25">
      <c r="A27" s="8" t="s">
        <v>195</v>
      </c>
      <c r="B27" s="19">
        <v>80.959999999999994</v>
      </c>
      <c r="C27" s="140">
        <v>72.83</v>
      </c>
      <c r="D27" s="247">
        <f t="shared" si="2"/>
        <v>2.3095748938710948E-3</v>
      </c>
      <c r="E27" s="215">
        <f t="shared" si="3"/>
        <v>1.6769116458900466E-3</v>
      </c>
      <c r="F27" s="52">
        <f t="shared" si="4"/>
        <v>-0.10041996047430825</v>
      </c>
      <c r="H27" s="19">
        <v>62.366</v>
      </c>
      <c r="I27" s="140">
        <v>83.039000000000001</v>
      </c>
      <c r="J27" s="247">
        <f t="shared" si="5"/>
        <v>3.4244405317673064E-3</v>
      </c>
      <c r="K27" s="215">
        <f t="shared" si="6"/>
        <v>3.6148602145800596E-3</v>
      </c>
      <c r="L27" s="52">
        <f t="shared" si="7"/>
        <v>0.33147869031202903</v>
      </c>
      <c r="N27" s="27">
        <f t="shared" ref="N27" si="9">(H27/B27)*10</f>
        <v>7.7033102766798418</v>
      </c>
      <c r="O27" s="152">
        <f t="shared" ref="O27" si="10">(I27/C27)*10</f>
        <v>11.401757517506523</v>
      </c>
      <c r="P27" s="52">
        <f t="shared" ref="P27" si="11">(O27-N27)/N27</f>
        <v>0.48011142067364926</v>
      </c>
    </row>
    <row r="28" spans="1:16" ht="20.100000000000001" customHeight="1" x14ac:dyDescent="0.25">
      <c r="A28" s="8" t="s">
        <v>185</v>
      </c>
      <c r="B28" s="19">
        <v>268.45</v>
      </c>
      <c r="C28" s="140">
        <v>144.81</v>
      </c>
      <c r="D28" s="247">
        <f t="shared" si="2"/>
        <v>7.6581692225752892E-3</v>
      </c>
      <c r="E28" s="215">
        <f t="shared" si="3"/>
        <v>3.3342520313241475E-3</v>
      </c>
      <c r="F28" s="52">
        <f t="shared" si="4"/>
        <v>-0.46056993853604022</v>
      </c>
      <c r="H28" s="19">
        <v>105.51600000000001</v>
      </c>
      <c r="I28" s="140">
        <v>75.003</v>
      </c>
      <c r="J28" s="247">
        <f t="shared" si="5"/>
        <v>5.7937540831536271E-3</v>
      </c>
      <c r="K28" s="215">
        <f t="shared" si="6"/>
        <v>3.2650364367845016E-3</v>
      </c>
      <c r="L28" s="52">
        <f t="shared" si="7"/>
        <v>-0.28917889230069377</v>
      </c>
      <c r="N28" s="27">
        <f t="shared" si="0"/>
        <v>3.9305643509033343</v>
      </c>
      <c r="O28" s="152">
        <f t="shared" si="1"/>
        <v>5.1794074994820791</v>
      </c>
      <c r="P28" s="52">
        <f t="shared" si="8"/>
        <v>0.31772616781906443</v>
      </c>
    </row>
    <row r="29" spans="1:16" ht="20.100000000000001" customHeight="1" x14ac:dyDescent="0.25">
      <c r="A29" s="8" t="s">
        <v>179</v>
      </c>
      <c r="B29" s="19">
        <v>39.39</v>
      </c>
      <c r="C29" s="140">
        <v>115.23</v>
      </c>
      <c r="D29" s="247">
        <f t="shared" si="2"/>
        <v>1.1236926268476091E-3</v>
      </c>
      <c r="E29" s="215">
        <f t="shared" si="3"/>
        <v>2.65317216745723E-3</v>
      </c>
      <c r="F29" s="52">
        <f>(C29-B29)/B29</f>
        <v>1.9253617669459253</v>
      </c>
      <c r="H29" s="19">
        <v>45.561</v>
      </c>
      <c r="I29" s="140">
        <v>71.415999999999997</v>
      </c>
      <c r="J29" s="247">
        <f t="shared" si="5"/>
        <v>2.5016986028902006E-3</v>
      </c>
      <c r="K29" s="215">
        <f t="shared" si="6"/>
        <v>3.1088868734504213E-3</v>
      </c>
      <c r="L29" s="52">
        <f>(I29-H29)/H29</f>
        <v>0.567480959592634</v>
      </c>
      <c r="N29" s="27">
        <f t="shared" si="0"/>
        <v>11.566641279512567</v>
      </c>
      <c r="O29" s="152">
        <f t="shared" si="1"/>
        <v>6.1976915733749882</v>
      </c>
      <c r="P29" s="52">
        <f>(O29-N29)/N29</f>
        <v>-0.46417534497653523</v>
      </c>
    </row>
    <row r="30" spans="1:16" ht="20.100000000000001" customHeight="1" x14ac:dyDescent="0.25">
      <c r="A30" s="8" t="s">
        <v>207</v>
      </c>
      <c r="B30" s="19">
        <v>177.3</v>
      </c>
      <c r="C30" s="140">
        <v>35.75</v>
      </c>
      <c r="D30" s="247">
        <f t="shared" si="2"/>
        <v>5.057900551918789E-3</v>
      </c>
      <c r="E30" s="215">
        <f t="shared" si="3"/>
        <v>8.2314418976478325E-4</v>
      </c>
      <c r="F30" s="52">
        <f t="shared" si="4"/>
        <v>-0.79836435420191765</v>
      </c>
      <c r="H30" s="19">
        <v>246.98099999999999</v>
      </c>
      <c r="I30" s="140">
        <v>71.23</v>
      </c>
      <c r="J30" s="247">
        <f t="shared" si="5"/>
        <v>1.356142364391529E-2</v>
      </c>
      <c r="K30" s="215">
        <f t="shared" si="6"/>
        <v>3.1007899069658553E-3</v>
      </c>
      <c r="L30" s="52">
        <f t="shared" si="7"/>
        <v>-0.71159724837133209</v>
      </c>
      <c r="N30" s="27">
        <f t="shared" si="0"/>
        <v>13.930118443316413</v>
      </c>
      <c r="O30" s="152">
        <f t="shared" si="1"/>
        <v>19.924475524475525</v>
      </c>
      <c r="P30" s="52">
        <f t="shared" si="8"/>
        <v>0.43031630388147696</v>
      </c>
    </row>
    <row r="31" spans="1:16" ht="20.100000000000001" customHeight="1" x14ac:dyDescent="0.25">
      <c r="A31" s="8" t="s">
        <v>189</v>
      </c>
      <c r="B31" s="19">
        <v>46.23</v>
      </c>
      <c r="C31" s="140">
        <v>100.59</v>
      </c>
      <c r="D31" s="247">
        <f t="shared" si="2"/>
        <v>1.3188197547388922E-3</v>
      </c>
      <c r="E31" s="215">
        <f t="shared" si="3"/>
        <v>2.3160859873689386E-3</v>
      </c>
      <c r="F31" s="52">
        <f t="shared" si="4"/>
        <v>1.1758598312783908</v>
      </c>
      <c r="H31" s="19">
        <v>38.65</v>
      </c>
      <c r="I31" s="140">
        <v>60.578000000000003</v>
      </c>
      <c r="J31" s="247">
        <f t="shared" si="5"/>
        <v>2.1222240732579672E-3</v>
      </c>
      <c r="K31" s="215">
        <f t="shared" si="6"/>
        <v>2.6370862134518823E-3</v>
      </c>
      <c r="L31" s="52">
        <f t="shared" si="7"/>
        <v>0.56734799482535592</v>
      </c>
      <c r="N31" s="27">
        <f t="shared" si="0"/>
        <v>8.3603720527795815</v>
      </c>
      <c r="O31" s="152">
        <f t="shared" si="1"/>
        <v>6.0222686151704945</v>
      </c>
      <c r="P31" s="52">
        <f t="shared" si="8"/>
        <v>-0.27966499850108167</v>
      </c>
    </row>
    <row r="32" spans="1:16" ht="20.100000000000001" customHeight="1" thickBot="1" x14ac:dyDescent="0.3">
      <c r="A32" s="8" t="s">
        <v>17</v>
      </c>
      <c r="B32" s="19">
        <f>B33-SUM(B7:B31)</f>
        <v>1122.5300000000207</v>
      </c>
      <c r="C32" s="140">
        <f>C33-SUM(C7:C31)</f>
        <v>1031.5299999999988</v>
      </c>
      <c r="D32" s="247">
        <f t="shared" si="2"/>
        <v>3.2022815039737744E-2</v>
      </c>
      <c r="E32" s="215">
        <f t="shared" si="3"/>
        <v>2.375099093896688E-2</v>
      </c>
      <c r="F32" s="52">
        <f t="shared" si="4"/>
        <v>-8.1066875718261558E-2</v>
      </c>
      <c r="H32" s="19"/>
      <c r="I32" s="140"/>
      <c r="J32" s="247">
        <f t="shared" si="5"/>
        <v>0</v>
      </c>
      <c r="K32" s="215">
        <f t="shared" si="6"/>
        <v>0</v>
      </c>
      <c r="L32" s="52" t="e">
        <f t="shared" si="7"/>
        <v>#DIV/0!</v>
      </c>
      <c r="N32" s="27">
        <f t="shared" si="0"/>
        <v>0</v>
      </c>
      <c r="O32" s="152">
        <f t="shared" si="1"/>
        <v>0</v>
      </c>
      <c r="P32" s="52" t="e">
        <f t="shared" si="8"/>
        <v>#DIV/0!</v>
      </c>
    </row>
    <row r="33" spans="1:16" ht="26.25" customHeight="1" thickBot="1" x14ac:dyDescent="0.3">
      <c r="A33" s="12" t="s">
        <v>18</v>
      </c>
      <c r="B33" s="17">
        <v>35054.070000000029</v>
      </c>
      <c r="C33" s="145">
        <v>43431.030000000006</v>
      </c>
      <c r="D33" s="243">
        <f>SUM(D7:D32)</f>
        <v>0.99999999999999978</v>
      </c>
      <c r="E33" s="244">
        <f>SUM(E7:E32)</f>
        <v>0.99999999999999989</v>
      </c>
      <c r="F33" s="57">
        <f t="shared" si="4"/>
        <v>0.23897253585674846</v>
      </c>
      <c r="G33" s="1"/>
      <c r="H33" s="17">
        <v>18212.025999999998</v>
      </c>
      <c r="I33" s="145">
        <v>22971.565999999999</v>
      </c>
      <c r="J33" s="243">
        <f>SUM(J7:J32)</f>
        <v>0.94698827027811205</v>
      </c>
      <c r="K33" s="244">
        <f>SUM(K7:K32)</f>
        <v>0.96855886969133953</v>
      </c>
      <c r="L33" s="57">
        <f t="shared" si="7"/>
        <v>0.26134050105133833</v>
      </c>
      <c r="N33" s="29">
        <f t="shared" si="0"/>
        <v>5.1954098340078581</v>
      </c>
      <c r="O33" s="146">
        <f t="shared" si="1"/>
        <v>5.2892058972582499</v>
      </c>
      <c r="P33" s="57">
        <f t="shared" si="8"/>
        <v>1.8053640857440378E-2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L5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9771.9</v>
      </c>
      <c r="C39" s="147">
        <v>14350.19</v>
      </c>
      <c r="D39" s="247">
        <f t="shared" ref="D39:D61" si="12">B39/$B$62</f>
        <v>0.35538032848650503</v>
      </c>
      <c r="E39" s="246">
        <f t="shared" ref="E39:E61" si="13">C39/$C$62</f>
        <v>0.41960270144537326</v>
      </c>
      <c r="F39" s="52">
        <f>(C39-B39)/B39</f>
        <v>0.46851584645770022</v>
      </c>
      <c r="H39" s="39">
        <v>3818.125</v>
      </c>
      <c r="I39" s="147">
        <v>5737.7209999999995</v>
      </c>
      <c r="J39" s="247">
        <f t="shared" ref="J39:J61" si="14">H39/$H$62</f>
        <v>0.31528549496385483</v>
      </c>
      <c r="K39" s="246">
        <f t="shared" ref="K39:K61" si="15">I39/$I$62</f>
        <v>0.37467390749296742</v>
      </c>
      <c r="L39" s="52">
        <f>(I39-H39)/H39</f>
        <v>0.50275881486331631</v>
      </c>
      <c r="N39" s="27">
        <f t="shared" ref="N39:N62" si="16">(H39/B39)*10</f>
        <v>3.9072493578526184</v>
      </c>
      <c r="O39" s="151">
        <f t="shared" ref="O39:O62" si="17">(I39/C39)*10</f>
        <v>3.9983589067461822</v>
      </c>
      <c r="P39" s="61">
        <f t="shared" si="8"/>
        <v>2.3318078921801048E-2</v>
      </c>
    </row>
    <row r="40" spans="1:16" ht="20.100000000000001" customHeight="1" x14ac:dyDescent="0.25">
      <c r="A40" s="38" t="s">
        <v>163</v>
      </c>
      <c r="B40" s="19">
        <v>5938.16</v>
      </c>
      <c r="C40" s="140">
        <v>6224.05</v>
      </c>
      <c r="D40" s="247">
        <f t="shared" si="12"/>
        <v>0.2159564927399405</v>
      </c>
      <c r="E40" s="215">
        <f t="shared" si="13"/>
        <v>0.18199258643481903</v>
      </c>
      <c r="F40" s="52">
        <f t="shared" ref="F40:F62" si="18">(C40-B40)/B40</f>
        <v>4.8144543090789124E-2</v>
      </c>
      <c r="H40" s="19">
        <v>2709.5680000000002</v>
      </c>
      <c r="I40" s="140">
        <v>2865.605</v>
      </c>
      <c r="J40" s="247">
        <f t="shared" si="14"/>
        <v>0.22374529069064586</v>
      </c>
      <c r="K40" s="215">
        <f t="shared" si="15"/>
        <v>0.18712436918445233</v>
      </c>
      <c r="L40" s="52">
        <f t="shared" ref="L40:L62" si="19">(I40-H40)/H40</f>
        <v>5.7587408767744451E-2</v>
      </c>
      <c r="N40" s="27">
        <f t="shared" si="16"/>
        <v>4.5629757365918069</v>
      </c>
      <c r="O40" s="152">
        <f t="shared" si="17"/>
        <v>4.6040841574216147</v>
      </c>
      <c r="P40" s="52">
        <f t="shared" si="8"/>
        <v>9.0091254485855869E-3</v>
      </c>
    </row>
    <row r="41" spans="1:16" ht="20.100000000000001" customHeight="1" x14ac:dyDescent="0.25">
      <c r="A41" s="38" t="s">
        <v>166</v>
      </c>
      <c r="B41" s="19">
        <v>3807.8</v>
      </c>
      <c r="C41" s="140">
        <v>5511.82</v>
      </c>
      <c r="D41" s="247">
        <f t="shared" si="12"/>
        <v>0.13848046079175125</v>
      </c>
      <c r="E41" s="215">
        <f t="shared" si="13"/>
        <v>0.16116682509992111</v>
      </c>
      <c r="F41" s="52">
        <f t="shared" si="18"/>
        <v>0.44750774725563303</v>
      </c>
      <c r="H41" s="19">
        <v>1597.7239999999999</v>
      </c>
      <c r="I41" s="140">
        <v>2451.31</v>
      </c>
      <c r="J41" s="247">
        <f t="shared" si="14"/>
        <v>0.13193365910116353</v>
      </c>
      <c r="K41" s="215">
        <f t="shared" si="15"/>
        <v>0.16007085324932774</v>
      </c>
      <c r="L41" s="52">
        <f t="shared" si="19"/>
        <v>0.53425122236381251</v>
      </c>
      <c r="N41" s="27">
        <f t="shared" si="16"/>
        <v>4.1959241556804452</v>
      </c>
      <c r="O41" s="152">
        <f t="shared" si="17"/>
        <v>4.4473694714268603</v>
      </c>
      <c r="P41" s="52">
        <f t="shared" si="8"/>
        <v>5.9926086939871948E-2</v>
      </c>
    </row>
    <row r="42" spans="1:16" ht="20.100000000000001" customHeight="1" x14ac:dyDescent="0.25">
      <c r="A42" s="38" t="s">
        <v>165</v>
      </c>
      <c r="B42" s="19">
        <v>4087.51</v>
      </c>
      <c r="C42" s="140">
        <v>2437.61</v>
      </c>
      <c r="D42" s="247">
        <f t="shared" si="12"/>
        <v>0.14865283583457406</v>
      </c>
      <c r="E42" s="215">
        <f t="shared" si="13"/>
        <v>7.1276250772307287E-2</v>
      </c>
      <c r="F42" s="52">
        <f t="shared" si="18"/>
        <v>-0.40364427242991452</v>
      </c>
      <c r="H42" s="19">
        <v>1881.6110000000001</v>
      </c>
      <c r="I42" s="140">
        <v>1165.9570000000001</v>
      </c>
      <c r="J42" s="247">
        <f t="shared" si="14"/>
        <v>0.15537591238223836</v>
      </c>
      <c r="K42" s="215">
        <f t="shared" si="15"/>
        <v>7.6137139669004095E-2</v>
      </c>
      <c r="L42" s="52">
        <f t="shared" si="19"/>
        <v>-0.38034110132221799</v>
      </c>
      <c r="N42" s="27">
        <f t="shared" si="16"/>
        <v>4.6033184016675186</v>
      </c>
      <c r="O42" s="152">
        <f t="shared" si="17"/>
        <v>4.7831974762164577</v>
      </c>
      <c r="P42" s="52">
        <f t="shared" si="8"/>
        <v>3.9075957570907816E-2</v>
      </c>
    </row>
    <row r="43" spans="1:16" ht="20.100000000000001" customHeight="1" x14ac:dyDescent="0.25">
      <c r="A43" s="38" t="s">
        <v>175</v>
      </c>
      <c r="B43" s="19">
        <v>993.7</v>
      </c>
      <c r="C43" s="140">
        <v>1595.16</v>
      </c>
      <c r="D43" s="247">
        <f t="shared" si="12"/>
        <v>3.6138461549651557E-2</v>
      </c>
      <c r="E43" s="215">
        <f t="shared" si="13"/>
        <v>4.6642828090610759E-2</v>
      </c>
      <c r="F43" s="52">
        <f t="shared" si="18"/>
        <v>0.60527322129415317</v>
      </c>
      <c r="H43" s="19">
        <v>673.64099999999996</v>
      </c>
      <c r="I43" s="140">
        <v>889.87300000000005</v>
      </c>
      <c r="J43" s="247">
        <f t="shared" si="14"/>
        <v>5.5626580091784873E-2</v>
      </c>
      <c r="K43" s="215">
        <f t="shared" si="15"/>
        <v>5.8108819526513998E-2</v>
      </c>
      <c r="L43" s="52">
        <f t="shared" si="19"/>
        <v>0.32098996349687758</v>
      </c>
      <c r="N43" s="27">
        <f t="shared" si="16"/>
        <v>6.7791184462111298</v>
      </c>
      <c r="O43" s="152">
        <f t="shared" si="17"/>
        <v>5.5785814589132121</v>
      </c>
      <c r="P43" s="52">
        <f t="shared" si="8"/>
        <v>-0.17709337826497212</v>
      </c>
    </row>
    <row r="44" spans="1:16" ht="20.100000000000001" customHeight="1" x14ac:dyDescent="0.25">
      <c r="A44" s="38" t="s">
        <v>174</v>
      </c>
      <c r="B44" s="19">
        <v>382.14</v>
      </c>
      <c r="C44" s="140">
        <v>1052.32</v>
      </c>
      <c r="D44" s="247">
        <f t="shared" si="12"/>
        <v>1.389750598428484E-2</v>
      </c>
      <c r="E44" s="215">
        <f t="shared" si="13"/>
        <v>3.0770067489349979E-2</v>
      </c>
      <c r="F44" s="52">
        <f t="shared" si="18"/>
        <v>1.7537551682629402</v>
      </c>
      <c r="H44" s="19">
        <v>172.32900000000001</v>
      </c>
      <c r="I44" s="140">
        <v>543.29600000000005</v>
      </c>
      <c r="J44" s="247">
        <f t="shared" si="14"/>
        <v>1.4230239728040894E-2</v>
      </c>
      <c r="K44" s="215">
        <f t="shared" si="15"/>
        <v>3.547729756209813E-2</v>
      </c>
      <c r="L44" s="52">
        <f t="shared" si="19"/>
        <v>2.1526672817691743</v>
      </c>
      <c r="N44" s="27">
        <f t="shared" si="16"/>
        <v>4.5095776417019948</v>
      </c>
      <c r="O44" s="152">
        <f t="shared" si="17"/>
        <v>5.1628402006994083</v>
      </c>
      <c r="P44" s="52">
        <f t="shared" si="8"/>
        <v>0.14486114020000787</v>
      </c>
    </row>
    <row r="45" spans="1:16" ht="20.100000000000001" customHeight="1" x14ac:dyDescent="0.25">
      <c r="A45" s="38" t="s">
        <v>177</v>
      </c>
      <c r="B45" s="19">
        <v>38.9</v>
      </c>
      <c r="C45" s="140">
        <v>503.97</v>
      </c>
      <c r="D45" s="247">
        <f t="shared" si="12"/>
        <v>1.4146987564470619E-3</v>
      </c>
      <c r="E45" s="215">
        <f t="shared" si="13"/>
        <v>1.4736193280188261E-2</v>
      </c>
      <c r="F45" s="52">
        <f t="shared" si="18"/>
        <v>11.95552699228792</v>
      </c>
      <c r="H45" s="19">
        <v>24.797000000000001</v>
      </c>
      <c r="I45" s="140">
        <v>299.404</v>
      </c>
      <c r="J45" s="247">
        <f t="shared" si="14"/>
        <v>2.0476371042379986E-3</v>
      </c>
      <c r="K45" s="215">
        <f t="shared" si="15"/>
        <v>1.9551119093979025E-2</v>
      </c>
      <c r="L45" s="52">
        <f t="shared" si="19"/>
        <v>11.074202524498929</v>
      </c>
      <c r="N45" s="27">
        <f t="shared" si="16"/>
        <v>6.3745501285347048</v>
      </c>
      <c r="O45" s="152">
        <f t="shared" si="17"/>
        <v>5.9409091811020502</v>
      </c>
      <c r="P45" s="52">
        <f t="shared" si="8"/>
        <v>-6.8026909929145715E-2</v>
      </c>
    </row>
    <row r="46" spans="1:16" ht="20.100000000000001" customHeight="1" x14ac:dyDescent="0.25">
      <c r="A46" s="38" t="s">
        <v>172</v>
      </c>
      <c r="B46" s="19">
        <v>762.91</v>
      </c>
      <c r="C46" s="140">
        <v>544.53</v>
      </c>
      <c r="D46" s="247">
        <f t="shared" si="12"/>
        <v>2.7745188387687098E-2</v>
      </c>
      <c r="E46" s="215">
        <f t="shared" si="13"/>
        <v>1.5922176571742191E-2</v>
      </c>
      <c r="F46" s="52">
        <f t="shared" si="18"/>
        <v>-0.28624608407282642</v>
      </c>
      <c r="H46" s="19">
        <v>370.23099999999999</v>
      </c>
      <c r="I46" s="140">
        <v>280.58699999999999</v>
      </c>
      <c r="J46" s="247">
        <f t="shared" si="14"/>
        <v>3.0572195537328643E-2</v>
      </c>
      <c r="K46" s="215">
        <f t="shared" si="15"/>
        <v>1.8322366612410965E-2</v>
      </c>
      <c r="L46" s="52">
        <f t="shared" si="19"/>
        <v>-0.24212991348644497</v>
      </c>
      <c r="N46" s="27">
        <f t="shared" si="16"/>
        <v>4.8528791076273743</v>
      </c>
      <c r="O46" s="152">
        <f t="shared" si="17"/>
        <v>5.152829045231667</v>
      </c>
      <c r="P46" s="52">
        <f t="shared" si="8"/>
        <v>6.1808656459802373E-2</v>
      </c>
    </row>
    <row r="47" spans="1:16" ht="20.100000000000001" customHeight="1" x14ac:dyDescent="0.25">
      <c r="A47" s="38" t="s">
        <v>184</v>
      </c>
      <c r="B47" s="19">
        <v>84.06</v>
      </c>
      <c r="C47" s="140">
        <v>439.98</v>
      </c>
      <c r="D47" s="247">
        <f t="shared" si="12"/>
        <v>3.0570585467079702E-3</v>
      </c>
      <c r="E47" s="215">
        <f t="shared" si="13"/>
        <v>1.2865111652315081E-2</v>
      </c>
      <c r="F47" s="52">
        <f t="shared" si="18"/>
        <v>4.234118486795146</v>
      </c>
      <c r="H47" s="19">
        <v>84.674000000000007</v>
      </c>
      <c r="I47" s="140">
        <v>257.16800000000001</v>
      </c>
      <c r="J47" s="247">
        <f t="shared" si="14"/>
        <v>6.9920403340826831E-3</v>
      </c>
      <c r="K47" s="215">
        <f t="shared" si="15"/>
        <v>1.6793102948392133E-2</v>
      </c>
      <c r="L47" s="52">
        <f t="shared" si="19"/>
        <v>2.0371542622292558</v>
      </c>
      <c r="N47" s="27">
        <f t="shared" si="16"/>
        <v>10.073043064477753</v>
      </c>
      <c r="O47" s="152">
        <f t="shared" si="17"/>
        <v>5.8449929542251926</v>
      </c>
      <c r="P47" s="52">
        <f t="shared" si="8"/>
        <v>-0.41973910795265401</v>
      </c>
    </row>
    <row r="48" spans="1:16" ht="20.100000000000001" customHeight="1" x14ac:dyDescent="0.25">
      <c r="A48" s="38" t="s">
        <v>176</v>
      </c>
      <c r="B48" s="19">
        <v>250.15</v>
      </c>
      <c r="C48" s="140">
        <v>324.74</v>
      </c>
      <c r="D48" s="247">
        <f t="shared" si="12"/>
        <v>9.0973494582321998E-3</v>
      </c>
      <c r="E48" s="215">
        <f t="shared" si="13"/>
        <v>9.4954687894286075E-3</v>
      </c>
      <c r="F48" s="52">
        <f t="shared" si="18"/>
        <v>0.29818109134519288</v>
      </c>
      <c r="H48" s="19">
        <v>141.893</v>
      </c>
      <c r="I48" s="140">
        <v>191.316</v>
      </c>
      <c r="J48" s="247">
        <f t="shared" si="14"/>
        <v>1.1716956552471763E-2</v>
      </c>
      <c r="K48" s="215">
        <f t="shared" si="15"/>
        <v>1.2492959013853158E-2</v>
      </c>
      <c r="L48" s="52">
        <f t="shared" si="19"/>
        <v>0.34831175604152426</v>
      </c>
      <c r="N48" s="27">
        <f t="shared" si="16"/>
        <v>5.6723166100339792</v>
      </c>
      <c r="O48" s="152">
        <f t="shared" si="17"/>
        <v>5.8913592412391447</v>
      </c>
      <c r="P48" s="52">
        <f t="shared" si="8"/>
        <v>3.8616079860156693E-2</v>
      </c>
    </row>
    <row r="49" spans="1:16" ht="20.100000000000001" customHeight="1" x14ac:dyDescent="0.25">
      <c r="A49" s="38" t="s">
        <v>169</v>
      </c>
      <c r="B49" s="19">
        <v>692.54</v>
      </c>
      <c r="C49" s="140">
        <v>374.81</v>
      </c>
      <c r="D49" s="247">
        <f t="shared" si="12"/>
        <v>2.5186001974032091E-2</v>
      </c>
      <c r="E49" s="215">
        <f t="shared" si="13"/>
        <v>1.0959526565762568E-2</v>
      </c>
      <c r="F49" s="52">
        <f t="shared" si="18"/>
        <v>-0.45878938400669994</v>
      </c>
      <c r="H49" s="19">
        <v>229.434</v>
      </c>
      <c r="I49" s="140">
        <v>137.90600000000001</v>
      </c>
      <c r="J49" s="247">
        <f t="shared" si="14"/>
        <v>1.8945742282281765E-2</v>
      </c>
      <c r="K49" s="215">
        <f t="shared" si="15"/>
        <v>9.0052792540322498E-3</v>
      </c>
      <c r="L49" s="52">
        <f t="shared" si="19"/>
        <v>-0.39892953964974676</v>
      </c>
      <c r="N49" s="27">
        <f t="shared" si="16"/>
        <v>3.3129349929245966</v>
      </c>
      <c r="O49" s="152">
        <f t="shared" si="17"/>
        <v>3.679357541154185</v>
      </c>
      <c r="P49" s="52">
        <f t="shared" si="8"/>
        <v>0.11060360345498886</v>
      </c>
    </row>
    <row r="50" spans="1:16" ht="20.100000000000001" customHeight="1" x14ac:dyDescent="0.25">
      <c r="A50" s="38" t="s">
        <v>170</v>
      </c>
      <c r="B50" s="19">
        <v>100.25</v>
      </c>
      <c r="C50" s="140">
        <v>251.37</v>
      </c>
      <c r="D50" s="247">
        <f t="shared" si="12"/>
        <v>3.6458496229773256E-3</v>
      </c>
      <c r="E50" s="215">
        <f t="shared" si="13"/>
        <v>7.3501139052739705E-3</v>
      </c>
      <c r="F50" s="52">
        <f t="shared" si="18"/>
        <v>1.507431421446384</v>
      </c>
      <c r="H50" s="19">
        <v>56.44</v>
      </c>
      <c r="I50" s="140">
        <v>130.41800000000001</v>
      </c>
      <c r="J50" s="247">
        <f t="shared" si="14"/>
        <v>4.6605895133763212E-3</v>
      </c>
      <c r="K50" s="215">
        <f t="shared" si="15"/>
        <v>8.5163119063157364E-3</v>
      </c>
      <c r="L50" s="52">
        <f t="shared" si="19"/>
        <v>1.3107370659107018</v>
      </c>
      <c r="N50" s="27">
        <f t="shared" si="16"/>
        <v>5.6299251870324181</v>
      </c>
      <c r="O50" s="152">
        <f t="shared" si="17"/>
        <v>5.1882881807693835</v>
      </c>
      <c r="P50" s="52">
        <f t="shared" si="8"/>
        <v>-7.8444560378932007E-2</v>
      </c>
    </row>
    <row r="51" spans="1:16" ht="20.100000000000001" customHeight="1" x14ac:dyDescent="0.25">
      <c r="A51" s="38" t="s">
        <v>185</v>
      </c>
      <c r="B51" s="19">
        <v>268.45</v>
      </c>
      <c r="C51" s="140">
        <v>144.81</v>
      </c>
      <c r="D51" s="247">
        <f t="shared" si="12"/>
        <v>9.7628761225761907E-3</v>
      </c>
      <c r="E51" s="215">
        <f t="shared" si="13"/>
        <v>4.2342761452151155E-3</v>
      </c>
      <c r="F51" s="52">
        <f t="shared" si="18"/>
        <v>-0.46056993853604022</v>
      </c>
      <c r="H51" s="19">
        <v>105.51600000000001</v>
      </c>
      <c r="I51" s="140">
        <v>75.003</v>
      </c>
      <c r="J51" s="247">
        <f t="shared" si="14"/>
        <v>8.7130893531788788E-3</v>
      </c>
      <c r="K51" s="215">
        <f t="shared" si="15"/>
        <v>4.8977053927325917E-3</v>
      </c>
      <c r="L51" s="52">
        <f t="shared" si="19"/>
        <v>-0.28917889230069377</v>
      </c>
      <c r="N51" s="27">
        <f t="shared" si="16"/>
        <v>3.9305643509033343</v>
      </c>
      <c r="O51" s="152">
        <f t="shared" si="17"/>
        <v>5.1794074994820791</v>
      </c>
      <c r="P51" s="52">
        <f t="shared" si="8"/>
        <v>0.31772616781906443</v>
      </c>
    </row>
    <row r="52" spans="1:16" ht="20.100000000000001" customHeight="1" x14ac:dyDescent="0.25">
      <c r="A52" s="38" t="s">
        <v>179</v>
      </c>
      <c r="B52" s="19">
        <v>39.39</v>
      </c>
      <c r="C52" s="140">
        <v>115.23</v>
      </c>
      <c r="D52" s="247">
        <f t="shared" si="12"/>
        <v>1.432518869317475E-3</v>
      </c>
      <c r="E52" s="215">
        <f t="shared" si="13"/>
        <v>3.3693504606942741E-3</v>
      </c>
      <c r="F52" s="52">
        <f t="shared" si="18"/>
        <v>1.9253617669459253</v>
      </c>
      <c r="H52" s="19">
        <v>45.561</v>
      </c>
      <c r="I52" s="140">
        <v>71.415999999999997</v>
      </c>
      <c r="J52" s="247">
        <f t="shared" si="14"/>
        <v>3.7622451952327883E-3</v>
      </c>
      <c r="K52" s="215">
        <f t="shared" si="15"/>
        <v>4.6634738387449932E-3</v>
      </c>
      <c r="L52" s="52">
        <f t="shared" si="19"/>
        <v>0.567480959592634</v>
      </c>
      <c r="N52" s="27">
        <f t="shared" si="16"/>
        <v>11.566641279512567</v>
      </c>
      <c r="O52" s="152">
        <f t="shared" si="17"/>
        <v>6.1976915733749882</v>
      </c>
      <c r="P52" s="52">
        <f t="shared" si="8"/>
        <v>-0.46417534497653523</v>
      </c>
    </row>
    <row r="53" spans="1:16" ht="20.100000000000001" customHeight="1" x14ac:dyDescent="0.25">
      <c r="A53" s="38" t="s">
        <v>189</v>
      </c>
      <c r="B53" s="19">
        <v>46.23</v>
      </c>
      <c r="C53" s="140">
        <v>100.59</v>
      </c>
      <c r="D53" s="247">
        <f t="shared" si="12"/>
        <v>1.6812730979575237E-3</v>
      </c>
      <c r="E53" s="215">
        <f t="shared" si="13"/>
        <v>2.9412736513168185E-3</v>
      </c>
      <c r="F53" s="52">
        <f t="shared" si="18"/>
        <v>1.1758598312783908</v>
      </c>
      <c r="H53" s="19">
        <v>38.65</v>
      </c>
      <c r="I53" s="140">
        <v>60.578000000000003</v>
      </c>
      <c r="J53" s="247">
        <f t="shared" si="14"/>
        <v>3.1915624502479589E-3</v>
      </c>
      <c r="K53" s="215">
        <f t="shared" si="15"/>
        <v>3.9557510670367177E-3</v>
      </c>
      <c r="L53" s="52">
        <f t="shared" si="19"/>
        <v>0.56734799482535592</v>
      </c>
      <c r="N53" s="27">
        <f t="shared" si="16"/>
        <v>8.3603720527795815</v>
      </c>
      <c r="O53" s="152">
        <f t="shared" si="17"/>
        <v>6.0222686151704945</v>
      </c>
      <c r="P53" s="52">
        <f t="shared" si="8"/>
        <v>-0.27966499850108167</v>
      </c>
    </row>
    <row r="54" spans="1:16" ht="20.100000000000001" customHeight="1" x14ac:dyDescent="0.25">
      <c r="A54" s="38" t="s">
        <v>181</v>
      </c>
      <c r="B54" s="19">
        <v>8.9</v>
      </c>
      <c r="C54" s="140">
        <v>56.06</v>
      </c>
      <c r="D54" s="247">
        <f t="shared" si="12"/>
        <v>3.2367143785035611E-4</v>
      </c>
      <c r="E54" s="215">
        <f t="shared" si="13"/>
        <v>1.6392066894603922E-3</v>
      </c>
      <c r="F54" s="52">
        <f t="shared" si="18"/>
        <v>5.2988764044943819</v>
      </c>
      <c r="H54" s="19">
        <v>4.6369999999999996</v>
      </c>
      <c r="I54" s="140">
        <v>38.654000000000003</v>
      </c>
      <c r="J54" s="247">
        <f t="shared" si="14"/>
        <v>3.82904918028455E-4</v>
      </c>
      <c r="K54" s="215">
        <f t="shared" si="15"/>
        <v>2.5241110922321185E-3</v>
      </c>
      <c r="L54" s="52">
        <f t="shared" si="19"/>
        <v>7.3359930989864148</v>
      </c>
      <c r="N54" s="27">
        <f t="shared" si="16"/>
        <v>5.2101123595505614</v>
      </c>
      <c r="O54" s="152">
        <f t="shared" si="17"/>
        <v>6.8951123795932929</v>
      </c>
      <c r="P54" s="52">
        <f t="shared" si="8"/>
        <v>0.32340953587190668</v>
      </c>
    </row>
    <row r="55" spans="1:16" ht="20.100000000000001" customHeight="1" x14ac:dyDescent="0.25">
      <c r="A55" s="38" t="s">
        <v>225</v>
      </c>
      <c r="B55" s="19">
        <v>7.29</v>
      </c>
      <c r="C55" s="140">
        <v>31.38</v>
      </c>
      <c r="D55" s="247">
        <f t="shared" si="12"/>
        <v>2.6511963841899954E-4</v>
      </c>
      <c r="E55" s="215">
        <f t="shared" si="13"/>
        <v>9.175580791164307E-4</v>
      </c>
      <c r="F55" s="52">
        <f t="shared" si="18"/>
        <v>3.3045267489711936</v>
      </c>
      <c r="H55" s="19">
        <v>3.8809999999999998</v>
      </c>
      <c r="I55" s="140">
        <v>27.712</v>
      </c>
      <c r="J55" s="247">
        <f t="shared" si="14"/>
        <v>3.204774610455971E-4</v>
      </c>
      <c r="K55" s="215">
        <f t="shared" si="15"/>
        <v>1.8095971073611131E-3</v>
      </c>
      <c r="L55" s="52">
        <f t="shared" si="19"/>
        <v>6.1404277248131924</v>
      </c>
      <c r="N55" s="27">
        <f t="shared" si="16"/>
        <v>5.3237311385459529</v>
      </c>
      <c r="O55" s="152">
        <f t="shared" si="17"/>
        <v>8.8311026131293815</v>
      </c>
      <c r="P55" s="52">
        <f t="shared" si="8"/>
        <v>0.65881829553499605</v>
      </c>
    </row>
    <row r="56" spans="1:16" ht="20.100000000000001" customHeight="1" x14ac:dyDescent="0.25">
      <c r="A56" s="38" t="s">
        <v>190</v>
      </c>
      <c r="B56" s="19">
        <v>8.92</v>
      </c>
      <c r="C56" s="140">
        <v>33.090000000000003</v>
      </c>
      <c r="D56" s="247">
        <f t="shared" si="12"/>
        <v>3.2439878939608723E-4</v>
      </c>
      <c r="E56" s="215">
        <f t="shared" si="13"/>
        <v>9.6755885398224016E-4</v>
      </c>
      <c r="F56" s="52">
        <f t="shared" si="18"/>
        <v>2.7096412556053813</v>
      </c>
      <c r="H56" s="19">
        <v>4.7830000000000004</v>
      </c>
      <c r="I56" s="140">
        <v>19.064</v>
      </c>
      <c r="J56" s="247">
        <f t="shared" si="14"/>
        <v>3.949610142182662E-4</v>
      </c>
      <c r="K56" s="215">
        <f t="shared" si="15"/>
        <v>1.2448816128295419E-3</v>
      </c>
      <c r="L56" s="52">
        <f t="shared" si="19"/>
        <v>2.9857829813924313</v>
      </c>
      <c r="N56" s="27">
        <f t="shared" ref="N56" si="20">(H56/B56)*10</f>
        <v>5.3621076233183862</v>
      </c>
      <c r="O56" s="152">
        <f t="shared" ref="O56" si="21">(I56/C56)*10</f>
        <v>5.7612571773949828</v>
      </c>
      <c r="P56" s="52">
        <f t="shared" ref="P56" si="22">(O56-N56)/N56</f>
        <v>7.4438930009685156E-2</v>
      </c>
    </row>
    <row r="57" spans="1:16" ht="20.100000000000001" customHeight="1" x14ac:dyDescent="0.25">
      <c r="A57" s="38" t="s">
        <v>186</v>
      </c>
      <c r="B57" s="19">
        <v>50.54</v>
      </c>
      <c r="C57" s="140">
        <v>26.16</v>
      </c>
      <c r="D57" s="247">
        <f t="shared" si="12"/>
        <v>1.8380173560625839E-3</v>
      </c>
      <c r="E57" s="215">
        <f t="shared" si="13"/>
        <v>7.6492413478922335E-4</v>
      </c>
      <c r="F57" s="52">
        <f t="shared" si="18"/>
        <v>-0.48239018599129402</v>
      </c>
      <c r="H57" s="19">
        <v>35.581000000000003</v>
      </c>
      <c r="I57" s="140">
        <v>16.619</v>
      </c>
      <c r="J57" s="247">
        <f t="shared" si="14"/>
        <v>2.9381367022580243E-3</v>
      </c>
      <c r="K57" s="215">
        <f t="shared" si="15"/>
        <v>1.0852228033788372E-3</v>
      </c>
      <c r="L57" s="52">
        <f t="shared" si="19"/>
        <v>-0.5329248756358731</v>
      </c>
      <c r="N57" s="27">
        <f t="shared" ref="N57:N60" si="23">(H57/B57)*10</f>
        <v>7.04016620498615</v>
      </c>
      <c r="O57" s="152">
        <f t="shared" ref="O57:O60" si="24">(I57/C57)*10</f>
        <v>6.3528287461773703</v>
      </c>
      <c r="P57" s="52">
        <f t="shared" ref="P57:P60" si="25">(O57-N57)/N57</f>
        <v>-9.7630856828632484E-2</v>
      </c>
    </row>
    <row r="58" spans="1:16" ht="20.100000000000001" customHeight="1" x14ac:dyDescent="0.25">
      <c r="A58" s="38" t="s">
        <v>191</v>
      </c>
      <c r="B58" s="19">
        <v>113.18</v>
      </c>
      <c r="C58" s="140">
        <v>20.6</v>
      </c>
      <c r="D58" s="247">
        <f t="shared" si="12"/>
        <v>4.1160823972925063E-3</v>
      </c>
      <c r="E58" s="215">
        <f t="shared" si="13"/>
        <v>6.0234851592729367E-4</v>
      </c>
      <c r="F58" s="52">
        <f t="shared" si="18"/>
        <v>-0.81798904400070693</v>
      </c>
      <c r="H58" s="19">
        <v>46.125999999999998</v>
      </c>
      <c r="I58" s="140">
        <v>14.404999999999999</v>
      </c>
      <c r="J58" s="247">
        <f t="shared" si="14"/>
        <v>3.8089006359673314E-3</v>
      </c>
      <c r="K58" s="215">
        <f t="shared" si="15"/>
        <v>9.4064832316457972E-4</v>
      </c>
      <c r="L58" s="52">
        <f t="shared" si="19"/>
        <v>-0.68770324762606772</v>
      </c>
      <c r="N58" s="27">
        <f t="shared" ref="N58:N59" si="26">(H58/B58)*10</f>
        <v>4.0754550273899977</v>
      </c>
      <c r="O58" s="152">
        <f t="shared" ref="O58:O59" si="27">(I58/C58)*10</f>
        <v>6.9927184466019412</v>
      </c>
      <c r="P58" s="52">
        <f t="shared" ref="P58:P59" si="28">(O58-N58)/N58</f>
        <v>0.71581293367386689</v>
      </c>
    </row>
    <row r="59" spans="1:16" ht="20.100000000000001" customHeight="1" x14ac:dyDescent="0.25">
      <c r="A59" s="38" t="s">
        <v>148</v>
      </c>
      <c r="B59" s="19">
        <v>0.09</v>
      </c>
      <c r="C59" s="140">
        <v>8.31</v>
      </c>
      <c r="D59" s="247">
        <f t="shared" si="12"/>
        <v>3.2730819557901178E-6</v>
      </c>
      <c r="E59" s="215">
        <f t="shared" si="13"/>
        <v>2.4298622171630145E-4</v>
      </c>
      <c r="F59" s="52">
        <f t="shared" ref="F59:F60" si="29">(C59-B59)/B59</f>
        <v>91.333333333333343</v>
      </c>
      <c r="H59" s="19">
        <v>0.49099999999999999</v>
      </c>
      <c r="I59" s="140">
        <v>9.6859999999999999</v>
      </c>
      <c r="J59" s="247">
        <f t="shared" si="14"/>
        <v>4.0544816638337591E-5</v>
      </c>
      <c r="K59" s="215">
        <f t="shared" si="15"/>
        <v>6.3249702590573555E-4</v>
      </c>
      <c r="L59" s="52">
        <f t="shared" ref="L59:L60" si="30">(I59-H59)/H59</f>
        <v>18.727087576374746</v>
      </c>
      <c r="N59" s="27">
        <f t="shared" si="26"/>
        <v>54.555555555555557</v>
      </c>
      <c r="O59" s="152">
        <f t="shared" si="27"/>
        <v>11.655836341756917</v>
      </c>
      <c r="P59" s="52">
        <f t="shared" si="28"/>
        <v>-0.78634923202482232</v>
      </c>
    </row>
    <row r="60" spans="1:16" ht="20.100000000000001" customHeight="1" x14ac:dyDescent="0.25">
      <c r="A60" s="38" t="s">
        <v>226</v>
      </c>
      <c r="B60" s="19">
        <v>9.01</v>
      </c>
      <c r="C60" s="140">
        <v>14.73</v>
      </c>
      <c r="D60" s="247">
        <f t="shared" si="12"/>
        <v>3.2767187135187734E-4</v>
      </c>
      <c r="E60" s="215">
        <f t="shared" si="13"/>
        <v>4.3070842910723469E-4</v>
      </c>
      <c r="F60" s="52">
        <f t="shared" si="29"/>
        <v>0.63485016648168713</v>
      </c>
      <c r="H60" s="19">
        <v>7.2160000000000002</v>
      </c>
      <c r="I60" s="140">
        <v>7.9050000000000002</v>
      </c>
      <c r="J60" s="247">
        <f t="shared" si="14"/>
        <v>5.9586842538135248E-4</v>
      </c>
      <c r="K60" s="215">
        <f t="shared" si="15"/>
        <v>5.1619750049399535E-4</v>
      </c>
      <c r="L60" s="52">
        <f t="shared" si="30"/>
        <v>9.5482261640798233E-2</v>
      </c>
      <c r="N60" s="27">
        <f t="shared" si="23"/>
        <v>8.0088790233074363</v>
      </c>
      <c r="O60" s="152">
        <f t="shared" si="24"/>
        <v>5.3665987780040734</v>
      </c>
      <c r="P60" s="52">
        <f t="shared" si="25"/>
        <v>-0.32991886100586615</v>
      </c>
    </row>
    <row r="61" spans="1:16" ht="20.100000000000001" customHeight="1" thickBot="1" x14ac:dyDescent="0.3">
      <c r="A61" s="8" t="s">
        <v>17</v>
      </c>
      <c r="B61" s="19">
        <f>B62-SUM(B39:B60)</f>
        <v>34.999999999996362</v>
      </c>
      <c r="C61" s="140">
        <f>C62-SUM(C39:C60)</f>
        <v>37.960000000006403</v>
      </c>
      <c r="D61" s="247">
        <f t="shared" si="12"/>
        <v>1.2728652050293581E-3</v>
      </c>
      <c r="E61" s="215">
        <f t="shared" si="13"/>
        <v>1.1099587215827147E-3</v>
      </c>
      <c r="F61" s="52">
        <f t="shared" ref="F61" si="31">(C61-B61)/B61</f>
        <v>8.4571428571724241E-2</v>
      </c>
      <c r="H61" s="19">
        <f>H62-SUM(H39:H60)</f>
        <v>57.147000000000844</v>
      </c>
      <c r="I61" s="140">
        <f>I62-SUM(I39:I60)</f>
        <v>22.303000000001703</v>
      </c>
      <c r="J61" s="247">
        <f t="shared" si="14"/>
        <v>4.7189707462955447E-3</v>
      </c>
      <c r="K61" s="215">
        <f t="shared" si="15"/>
        <v>1.4563887227727335E-3</v>
      </c>
      <c r="L61" s="52">
        <f t="shared" ref="L61" si="32">(I61-H61)/H61</f>
        <v>-0.60972579487984713</v>
      </c>
      <c r="N61" s="27">
        <f t="shared" si="16"/>
        <v>16.327714285716223</v>
      </c>
      <c r="O61" s="152">
        <f t="shared" si="17"/>
        <v>5.87539515279187</v>
      </c>
      <c r="P61" s="52">
        <f t="shared" ref="P61" si="33">(O61-N61)/N61</f>
        <v>-0.64015813542672217</v>
      </c>
    </row>
    <row r="62" spans="1:16" ht="26.25" customHeight="1" thickBot="1" x14ac:dyDescent="0.3">
      <c r="A62" s="12" t="s">
        <v>18</v>
      </c>
      <c r="B62" s="17">
        <v>27497.020000000004</v>
      </c>
      <c r="C62" s="145">
        <v>34199.47</v>
      </c>
      <c r="D62" s="253">
        <f>SUM(D39:D61)</f>
        <v>1</v>
      </c>
      <c r="E62" s="254">
        <f>SUM(E39:E61)</f>
        <v>1</v>
      </c>
      <c r="F62" s="57">
        <f t="shared" si="18"/>
        <v>0.24375186838428295</v>
      </c>
      <c r="G62" s="1"/>
      <c r="H62" s="17">
        <v>12110.056</v>
      </c>
      <c r="I62" s="145">
        <v>15313.906000000003</v>
      </c>
      <c r="J62" s="253">
        <f>SUM(J39:J61)</f>
        <v>1.0000000000000002</v>
      </c>
      <c r="K62" s="254">
        <f>SUM(K39:K61)</f>
        <v>0.99999999999999989</v>
      </c>
      <c r="L62" s="57">
        <f t="shared" si="19"/>
        <v>0.26456112176525048</v>
      </c>
      <c r="M62" s="1"/>
      <c r="N62" s="29">
        <f t="shared" si="16"/>
        <v>4.4041339752453172</v>
      </c>
      <c r="O62" s="146">
        <f t="shared" si="17"/>
        <v>4.477819685509747</v>
      </c>
      <c r="P62" s="57">
        <f t="shared" si="8"/>
        <v>1.6731032861080321E-2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B5</f>
        <v>jan</v>
      </c>
      <c r="C66" s="365"/>
      <c r="D66" s="363" t="str">
        <f>B5</f>
        <v>jan</v>
      </c>
      <c r="E66" s="365"/>
      <c r="F66" s="131" t="str">
        <f>F37</f>
        <v>2024/2023</v>
      </c>
      <c r="H66" s="366" t="str">
        <f>B5</f>
        <v>jan</v>
      </c>
      <c r="I66" s="365"/>
      <c r="J66" s="363" t="str">
        <f>B5</f>
        <v>jan</v>
      </c>
      <c r="K66" s="364"/>
      <c r="L66" s="131" t="str">
        <f>L37</f>
        <v>2024/2023</v>
      </c>
      <c r="N66" s="366" t="str">
        <f>B5</f>
        <v>jan</v>
      </c>
      <c r="O66" s="364"/>
      <c r="P66" s="131" t="str">
        <f>P37</f>
        <v>2024/2023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160</v>
      </c>
      <c r="B68" s="39">
        <v>1708.75</v>
      </c>
      <c r="C68" s="147">
        <v>2917.75</v>
      </c>
      <c r="D68" s="247">
        <f>B68/$B$96</f>
        <v>0.22611336434190593</v>
      </c>
      <c r="E68" s="246">
        <f>C68/$C$96</f>
        <v>0.31606250731187369</v>
      </c>
      <c r="F68" s="61">
        <f t="shared" ref="F68:F93" si="34">(C68-B68)/B68</f>
        <v>0.7075347476225311</v>
      </c>
      <c r="H68" s="19">
        <v>1738.2439999999999</v>
      </c>
      <c r="I68" s="147">
        <v>3055.4470000000001</v>
      </c>
      <c r="J68" s="245">
        <f>H68/$H$96</f>
        <v>0.28486603506736352</v>
      </c>
      <c r="K68" s="246">
        <f>I68/$I$96</f>
        <v>0.39900530971602305</v>
      </c>
      <c r="L68" s="61">
        <f t="shared" ref="L68:L82" si="35">(I68-H68)/H68</f>
        <v>0.75777796442846934</v>
      </c>
      <c r="N68" s="41">
        <f t="shared" ref="N68:N96" si="36">(H68/B68)*10</f>
        <v>10.172605705925385</v>
      </c>
      <c r="O68" s="149">
        <f t="shared" ref="O68:O96" si="37">(I68/C68)*10</f>
        <v>10.471928712192614</v>
      </c>
      <c r="P68" s="61">
        <f t="shared" si="8"/>
        <v>2.9424418376196242E-2</v>
      </c>
    </row>
    <row r="69" spans="1:16" ht="20.100000000000001" customHeight="1" x14ac:dyDescent="0.25">
      <c r="A69" s="38" t="s">
        <v>162</v>
      </c>
      <c r="B69" s="19">
        <v>2074.6999999999998</v>
      </c>
      <c r="C69" s="140">
        <v>2664.09</v>
      </c>
      <c r="D69" s="247">
        <f t="shared" ref="D69:D95" si="38">B69/$B$96</f>
        <v>0.27453834498911611</v>
      </c>
      <c r="E69" s="215">
        <f t="shared" ref="E69:E95" si="39">C69/$C$96</f>
        <v>0.28858502788261148</v>
      </c>
      <c r="F69" s="52">
        <f t="shared" si="34"/>
        <v>0.28408444594399207</v>
      </c>
      <c r="H69" s="19">
        <v>1244.4960000000001</v>
      </c>
      <c r="I69" s="140">
        <v>1460.3309999999999</v>
      </c>
      <c r="J69" s="214">
        <f t="shared" ref="J69:J96" si="40">H69/$H$96</f>
        <v>0.20394987192660735</v>
      </c>
      <c r="K69" s="215">
        <f t="shared" ref="K69:K96" si="41">I69/$I$96</f>
        <v>0.19070198990292078</v>
      </c>
      <c r="L69" s="52">
        <f t="shared" si="35"/>
        <v>0.17343165426003762</v>
      </c>
      <c r="N69" s="40">
        <f t="shared" si="36"/>
        <v>5.9984383284330276</v>
      </c>
      <c r="O69" s="143">
        <f t="shared" si="37"/>
        <v>5.481537785885612</v>
      </c>
      <c r="P69" s="52">
        <f t="shared" si="8"/>
        <v>-8.6172519286773358E-2</v>
      </c>
    </row>
    <row r="70" spans="1:16" ht="20.100000000000001" customHeight="1" x14ac:dyDescent="0.25">
      <c r="A70" s="38" t="s">
        <v>164</v>
      </c>
      <c r="B70" s="19">
        <v>642.97</v>
      </c>
      <c r="C70" s="140">
        <v>685.22</v>
      </c>
      <c r="D70" s="247">
        <f t="shared" si="38"/>
        <v>8.5082141841062331E-2</v>
      </c>
      <c r="E70" s="215">
        <f t="shared" si="39"/>
        <v>7.4225807989115627E-2</v>
      </c>
      <c r="F70" s="52">
        <f t="shared" si="34"/>
        <v>6.5710686346174774E-2</v>
      </c>
      <c r="H70" s="19">
        <v>566.43899999999996</v>
      </c>
      <c r="I70" s="140">
        <v>654.63099999999997</v>
      </c>
      <c r="J70" s="214">
        <f t="shared" si="40"/>
        <v>9.2828873298295478E-2</v>
      </c>
      <c r="K70" s="215">
        <f t="shared" si="41"/>
        <v>8.5487080909834104E-2</v>
      </c>
      <c r="L70" s="52">
        <f t="shared" si="35"/>
        <v>0.1556954941308773</v>
      </c>
      <c r="N70" s="40">
        <f t="shared" si="36"/>
        <v>8.8097267368617498</v>
      </c>
      <c r="O70" s="143">
        <f t="shared" si="37"/>
        <v>9.5535886284696883</v>
      </c>
      <c r="P70" s="52">
        <f t="shared" si="8"/>
        <v>8.4436431892429067E-2</v>
      </c>
    </row>
    <row r="71" spans="1:16" ht="20.100000000000001" customHeight="1" x14ac:dyDescent="0.25">
      <c r="A71" s="38" t="s">
        <v>173</v>
      </c>
      <c r="B71" s="19">
        <v>177.47</v>
      </c>
      <c r="C71" s="140">
        <v>184.99</v>
      </c>
      <c r="D71" s="247">
        <f t="shared" si="38"/>
        <v>2.3484031467305367E-2</v>
      </c>
      <c r="E71" s="215">
        <f t="shared" si="39"/>
        <v>2.0038866670421908E-2</v>
      </c>
      <c r="F71" s="52">
        <f t="shared" si="34"/>
        <v>4.2373358877556826E-2</v>
      </c>
      <c r="H71" s="19">
        <v>464.68200000000002</v>
      </c>
      <c r="I71" s="140">
        <v>527.74300000000005</v>
      </c>
      <c r="J71" s="214">
        <f t="shared" si="40"/>
        <v>7.6152783445346345E-2</v>
      </c>
      <c r="K71" s="215">
        <f t="shared" si="41"/>
        <v>6.8917005978327617E-2</v>
      </c>
      <c r="L71" s="52">
        <f t="shared" si="35"/>
        <v>0.1357078604292829</v>
      </c>
      <c r="N71" s="40">
        <f t="shared" si="36"/>
        <v>26.183693018538349</v>
      </c>
      <c r="O71" s="143">
        <f t="shared" si="37"/>
        <v>28.528190713011515</v>
      </c>
      <c r="P71" s="52">
        <f t="shared" si="8"/>
        <v>8.9540375103436889E-2</v>
      </c>
    </row>
    <row r="72" spans="1:16" ht="20.100000000000001" customHeight="1" x14ac:dyDescent="0.25">
      <c r="A72" s="38" t="s">
        <v>167</v>
      </c>
      <c r="B72" s="19">
        <v>1059.94</v>
      </c>
      <c r="C72" s="140">
        <v>810.12</v>
      </c>
      <c r="D72" s="247">
        <f t="shared" si="38"/>
        <v>0.14025843417735759</v>
      </c>
      <c r="E72" s="215">
        <f t="shared" si="39"/>
        <v>8.7755482280351335E-2</v>
      </c>
      <c r="F72" s="52">
        <f t="shared" si="34"/>
        <v>-0.2356925863728136</v>
      </c>
      <c r="H72" s="19">
        <v>502.55799999999999</v>
      </c>
      <c r="I72" s="140">
        <v>449.42099999999999</v>
      </c>
      <c r="J72" s="214">
        <f t="shared" si="40"/>
        <v>8.2359959160730065E-2</v>
      </c>
      <c r="K72" s="215">
        <f t="shared" si="41"/>
        <v>5.8689077342164601E-2</v>
      </c>
      <c r="L72" s="52">
        <f t="shared" si="35"/>
        <v>-0.10573306961584533</v>
      </c>
      <c r="N72" s="40">
        <f t="shared" si="36"/>
        <v>4.7413815876370355</v>
      </c>
      <c r="O72" s="143">
        <f t="shared" si="37"/>
        <v>5.547585542882536</v>
      </c>
      <c r="P72" s="52">
        <f t="shared" ref="P72:P76" si="42">(O72-N72)/N72</f>
        <v>0.1700356616197366</v>
      </c>
    </row>
    <row r="73" spans="1:16" ht="20.100000000000001" customHeight="1" x14ac:dyDescent="0.25">
      <c r="A73" s="38" t="s">
        <v>183</v>
      </c>
      <c r="B73" s="19">
        <v>386</v>
      </c>
      <c r="C73" s="140">
        <v>403.38</v>
      </c>
      <c r="D73" s="247">
        <f t="shared" si="38"/>
        <v>5.1078132340000401E-2</v>
      </c>
      <c r="E73" s="215">
        <f t="shared" si="39"/>
        <v>4.3695756730173459E-2</v>
      </c>
      <c r="F73" s="52">
        <f t="shared" si="34"/>
        <v>4.5025906735751284E-2</v>
      </c>
      <c r="H73" s="19">
        <v>272.08199999999999</v>
      </c>
      <c r="I73" s="140">
        <v>341.11</v>
      </c>
      <c r="J73" s="214">
        <f t="shared" si="40"/>
        <v>4.4589206436609817E-2</v>
      </c>
      <c r="K73" s="215">
        <f t="shared" si="41"/>
        <v>4.4544939315665638E-2</v>
      </c>
      <c r="L73" s="52">
        <f t="shared" si="35"/>
        <v>0.25370292779382692</v>
      </c>
      <c r="N73" s="40">
        <f t="shared" si="36"/>
        <v>7.0487564766839377</v>
      </c>
      <c r="O73" s="143">
        <f t="shared" si="37"/>
        <v>8.4562943130546877</v>
      </c>
      <c r="P73" s="52">
        <f t="shared" si="42"/>
        <v>0.19968597880018138</v>
      </c>
    </row>
    <row r="74" spans="1:16" ht="20.100000000000001" customHeight="1" x14ac:dyDescent="0.25">
      <c r="A74" s="38" t="s">
        <v>161</v>
      </c>
      <c r="B74" s="19">
        <v>269.18</v>
      </c>
      <c r="C74" s="140">
        <v>462.87</v>
      </c>
      <c r="D74" s="247">
        <f t="shared" si="38"/>
        <v>3.5619719334925672E-2</v>
      </c>
      <c r="E74" s="215">
        <f t="shared" si="39"/>
        <v>5.0139954677215999E-2</v>
      </c>
      <c r="F74" s="52">
        <f t="shared" si="34"/>
        <v>0.71955568764395572</v>
      </c>
      <c r="H74" s="19">
        <v>117.929</v>
      </c>
      <c r="I74" s="140">
        <v>283.43900000000002</v>
      </c>
      <c r="J74" s="214">
        <f t="shared" si="40"/>
        <v>1.9326381480079386E-2</v>
      </c>
      <c r="K74" s="215">
        <f t="shared" si="41"/>
        <v>3.7013787501665014E-2</v>
      </c>
      <c r="L74" s="52">
        <f t="shared" si="35"/>
        <v>1.4034715803576729</v>
      </c>
      <c r="N74" s="40">
        <f t="shared" si="36"/>
        <v>4.381046140129282</v>
      </c>
      <c r="O74" s="143">
        <f t="shared" si="37"/>
        <v>6.1235120012098427</v>
      </c>
      <c r="P74" s="52">
        <f t="shared" si="42"/>
        <v>0.39772826063620087</v>
      </c>
    </row>
    <row r="75" spans="1:16" ht="20.100000000000001" customHeight="1" x14ac:dyDescent="0.25">
      <c r="A75" s="38" t="s">
        <v>178</v>
      </c>
      <c r="B75" s="19">
        <v>90.18</v>
      </c>
      <c r="C75" s="140">
        <v>191.32</v>
      </c>
      <c r="D75" s="247">
        <f t="shared" si="38"/>
        <v>1.1933227913008385E-2</v>
      </c>
      <c r="E75" s="215">
        <f t="shared" si="39"/>
        <v>2.0724557929537375E-2</v>
      </c>
      <c r="F75" s="52">
        <f t="shared" si="34"/>
        <v>1.1215347083610554</v>
      </c>
      <c r="H75" s="19">
        <v>80.603999999999999</v>
      </c>
      <c r="I75" s="140">
        <v>165.36500000000001</v>
      </c>
      <c r="J75" s="214">
        <f t="shared" si="40"/>
        <v>1.3209504471506744E-2</v>
      </c>
      <c r="K75" s="215">
        <f t="shared" si="41"/>
        <v>2.159471692396895E-2</v>
      </c>
      <c r="L75" s="52">
        <f t="shared" si="35"/>
        <v>1.0515731229219394</v>
      </c>
      <c r="N75" s="40">
        <f t="shared" si="36"/>
        <v>8.9381237524950095</v>
      </c>
      <c r="O75" s="143">
        <f t="shared" si="37"/>
        <v>8.6433723604432373</v>
      </c>
      <c r="P75" s="52">
        <f t="shared" si="42"/>
        <v>-3.297687526081685E-2</v>
      </c>
    </row>
    <row r="76" spans="1:16" ht="20.100000000000001" customHeight="1" x14ac:dyDescent="0.25">
      <c r="A76" s="38" t="s">
        <v>195</v>
      </c>
      <c r="B76" s="19">
        <v>80.959999999999994</v>
      </c>
      <c r="C76" s="140">
        <v>72.83</v>
      </c>
      <c r="D76" s="247">
        <f t="shared" si="38"/>
        <v>1.0713175114628062E-2</v>
      </c>
      <c r="E76" s="215">
        <f t="shared" si="39"/>
        <v>7.8892408217029423E-3</v>
      </c>
      <c r="F76" s="52">
        <f t="shared" si="34"/>
        <v>-0.10041996047430825</v>
      </c>
      <c r="H76" s="19">
        <v>62.366</v>
      </c>
      <c r="I76" s="140">
        <v>83.039000000000001</v>
      </c>
      <c r="J76" s="214">
        <f t="shared" si="40"/>
        <v>1.0220633664210084E-2</v>
      </c>
      <c r="K76" s="215">
        <f t="shared" si="41"/>
        <v>1.0843913153626568E-2</v>
      </c>
      <c r="L76" s="52">
        <f t="shared" si="35"/>
        <v>0.33147869031202903</v>
      </c>
      <c r="N76" s="40">
        <f t="shared" si="36"/>
        <v>7.7033102766798418</v>
      </c>
      <c r="O76" s="143">
        <f t="shared" si="37"/>
        <v>11.401757517506523</v>
      </c>
      <c r="P76" s="52">
        <f t="shared" si="42"/>
        <v>0.48011142067364926</v>
      </c>
    </row>
    <row r="77" spans="1:16" ht="20.100000000000001" customHeight="1" x14ac:dyDescent="0.25">
      <c r="A77" s="38" t="s">
        <v>207</v>
      </c>
      <c r="B77" s="19">
        <v>177.3</v>
      </c>
      <c r="C77" s="140">
        <v>35.75</v>
      </c>
      <c r="D77" s="247">
        <f t="shared" si="38"/>
        <v>2.3461535916792932E-2</v>
      </c>
      <c r="E77" s="215">
        <f t="shared" si="39"/>
        <v>3.8725849152255968E-3</v>
      </c>
      <c r="F77" s="52">
        <f t="shared" si="34"/>
        <v>-0.79836435420191765</v>
      </c>
      <c r="H77" s="19">
        <v>246.98099999999999</v>
      </c>
      <c r="I77" s="140">
        <v>71.23</v>
      </c>
      <c r="J77" s="214">
        <f t="shared" si="40"/>
        <v>4.0475616890938503E-2</v>
      </c>
      <c r="K77" s="215">
        <f t="shared" si="41"/>
        <v>9.3017971547444036E-3</v>
      </c>
      <c r="L77" s="52">
        <f t="shared" si="35"/>
        <v>-0.71159724837133209</v>
      </c>
      <c r="N77" s="40">
        <f t="shared" ref="N77:N78" si="43">(H77/B77)*10</f>
        <v>13.930118443316413</v>
      </c>
      <c r="O77" s="143">
        <f t="shared" ref="O77:O78" si="44">(I77/C77)*10</f>
        <v>19.924475524475525</v>
      </c>
      <c r="P77" s="52">
        <f t="shared" ref="P77:P78" si="45">(O77-N77)/N77</f>
        <v>0.43031630388147696</v>
      </c>
    </row>
    <row r="78" spans="1:16" ht="20.100000000000001" customHeight="1" x14ac:dyDescent="0.25">
      <c r="A78" s="38" t="s">
        <v>197</v>
      </c>
      <c r="B78" s="19">
        <v>82.62</v>
      </c>
      <c r="C78" s="140">
        <v>133.62</v>
      </c>
      <c r="D78" s="247">
        <f t="shared" si="38"/>
        <v>1.093283754904361E-2</v>
      </c>
      <c r="E78" s="215">
        <f t="shared" si="39"/>
        <v>1.4474260038390049E-2</v>
      </c>
      <c r="F78" s="52">
        <f t="shared" si="34"/>
        <v>0.61728395061728392</v>
      </c>
      <c r="H78" s="19">
        <v>50.671999999999997</v>
      </c>
      <c r="I78" s="140">
        <v>55.287999999999997</v>
      </c>
      <c r="J78" s="214">
        <f t="shared" si="40"/>
        <v>8.3042033966079804E-3</v>
      </c>
      <c r="K78" s="215">
        <f t="shared" si="41"/>
        <v>7.2199601444827817E-3</v>
      </c>
      <c r="L78" s="52">
        <f t="shared" si="35"/>
        <v>9.1095674139564251E-2</v>
      </c>
      <c r="N78" s="40">
        <f t="shared" si="43"/>
        <v>6.133139675623335</v>
      </c>
      <c r="O78" s="143">
        <f t="shared" si="44"/>
        <v>4.1377039365364467</v>
      </c>
      <c r="P78" s="52">
        <f t="shared" si="45"/>
        <v>-0.32535305644805557</v>
      </c>
    </row>
    <row r="79" spans="1:16" ht="20.100000000000001" customHeight="1" x14ac:dyDescent="0.25">
      <c r="A79" s="38" t="s">
        <v>180</v>
      </c>
      <c r="B79" s="19">
        <v>52.61</v>
      </c>
      <c r="C79" s="140">
        <v>23.82</v>
      </c>
      <c r="D79" s="247">
        <f t="shared" si="38"/>
        <v>6.9617112497601585E-3</v>
      </c>
      <c r="E79" s="215">
        <f t="shared" si="39"/>
        <v>2.5802789561027613E-3</v>
      </c>
      <c r="F79" s="52">
        <f t="shared" si="34"/>
        <v>-0.5472343660900969</v>
      </c>
      <c r="H79" s="19">
        <v>55.951999999999998</v>
      </c>
      <c r="I79" s="140">
        <v>49.371000000000002</v>
      </c>
      <c r="J79" s="214">
        <f t="shared" si="40"/>
        <v>9.1694977195889201E-3</v>
      </c>
      <c r="K79" s="215">
        <f t="shared" si="41"/>
        <v>6.4472697925998306E-3</v>
      </c>
      <c r="L79" s="52">
        <f t="shared" ref="L79:L80" si="46">(I79-H79)/H79</f>
        <v>-0.11761867314841286</v>
      </c>
      <c r="N79" s="40">
        <f t="shared" ref="N79:N80" si="47">(H79/B79)*10</f>
        <v>10.63524044858392</v>
      </c>
      <c r="O79" s="143">
        <f t="shared" ref="O79:O80" si="48">(I79/C79)*10</f>
        <v>20.726700251889167</v>
      </c>
      <c r="P79" s="52">
        <f t="shared" ref="P79:P80" si="49">(O79-N79)/N79</f>
        <v>0.94886992467094833</v>
      </c>
    </row>
    <row r="80" spans="1:16" ht="20.100000000000001" customHeight="1" x14ac:dyDescent="0.25">
      <c r="A80" s="38" t="s">
        <v>194</v>
      </c>
      <c r="B80" s="19">
        <v>37.24</v>
      </c>
      <c r="C80" s="140">
        <v>65.98</v>
      </c>
      <c r="D80" s="247">
        <f t="shared" si="38"/>
        <v>4.9278488299005574E-3</v>
      </c>
      <c r="E80" s="215">
        <f t="shared" si="39"/>
        <v>7.1472210547296466E-3</v>
      </c>
      <c r="F80" s="52">
        <f t="shared" si="34"/>
        <v>0.77175080558539211</v>
      </c>
      <c r="H80" s="19">
        <v>29.315000000000001</v>
      </c>
      <c r="I80" s="140">
        <v>42.713999999999999</v>
      </c>
      <c r="J80" s="214">
        <f t="shared" si="40"/>
        <v>4.8041861890504222E-3</v>
      </c>
      <c r="K80" s="215">
        <f t="shared" si="41"/>
        <v>5.5779441761582543E-3</v>
      </c>
      <c r="L80" s="52">
        <f t="shared" si="46"/>
        <v>0.45706975950878381</v>
      </c>
      <c r="N80" s="40">
        <f t="shared" si="47"/>
        <v>7.8719119226638021</v>
      </c>
      <c r="O80" s="143">
        <f t="shared" si="48"/>
        <v>6.4737799333131241</v>
      </c>
      <c r="P80" s="52">
        <f t="shared" si="49"/>
        <v>-0.17761021757946188</v>
      </c>
    </row>
    <row r="81" spans="1:16" ht="20.100000000000001" customHeight="1" x14ac:dyDescent="0.25">
      <c r="A81" s="38" t="s">
        <v>227</v>
      </c>
      <c r="B81" s="19"/>
      <c r="C81" s="140">
        <v>78.260000000000005</v>
      </c>
      <c r="D81" s="247">
        <f t="shared" si="38"/>
        <v>0</v>
      </c>
      <c r="E81" s="215">
        <f t="shared" si="39"/>
        <v>8.4774404326029423E-3</v>
      </c>
      <c r="F81" s="52"/>
      <c r="H81" s="19"/>
      <c r="I81" s="140">
        <v>38.892000000000003</v>
      </c>
      <c r="J81" s="214">
        <f t="shared" si="40"/>
        <v>0</v>
      </c>
      <c r="K81" s="215">
        <f t="shared" si="41"/>
        <v>5.0788360935324914E-3</v>
      </c>
      <c r="L81" s="52"/>
      <c r="N81" s="40"/>
      <c r="O81" s="143">
        <f t="shared" ref="O81" si="50">(I81/C81)*10</f>
        <v>4.9695885509839002</v>
      </c>
      <c r="P81" s="52"/>
    </row>
    <row r="82" spans="1:16" ht="20.100000000000001" customHeight="1" x14ac:dyDescent="0.25">
      <c r="A82" s="38" t="s">
        <v>168</v>
      </c>
      <c r="B82" s="19">
        <v>2.48</v>
      </c>
      <c r="C82" s="140">
        <v>98.33</v>
      </c>
      <c r="D82" s="247">
        <f t="shared" si="38"/>
        <v>3.2817038394611657E-4</v>
      </c>
      <c r="E82" s="215">
        <f t="shared" si="39"/>
        <v>1.0651504187807914E-2</v>
      </c>
      <c r="F82" s="52">
        <f t="shared" si="34"/>
        <v>38.649193548387096</v>
      </c>
      <c r="H82" s="19">
        <v>2.153</v>
      </c>
      <c r="I82" s="140">
        <v>35.305999999999997</v>
      </c>
      <c r="J82" s="214">
        <f t="shared" si="40"/>
        <v>3.5283687071552305E-4</v>
      </c>
      <c r="K82" s="215">
        <f t="shared" si="41"/>
        <v>4.6105468250092077E-3</v>
      </c>
      <c r="L82" s="52">
        <f t="shared" si="35"/>
        <v>15.398513701811424</v>
      </c>
      <c r="N82" s="40">
        <f t="shared" ref="N82" si="51">(H82/B82)*10</f>
        <v>8.681451612903226</v>
      </c>
      <c r="O82" s="143">
        <f t="shared" ref="O82" si="52">(I82/C82)*10</f>
        <v>3.5905623919454892</v>
      </c>
      <c r="P82" s="52">
        <f t="shared" ref="P82" si="53">(O82-N82)/N82</f>
        <v>-0.58640990561891249</v>
      </c>
    </row>
    <row r="83" spans="1:16" ht="20.100000000000001" customHeight="1" x14ac:dyDescent="0.25">
      <c r="A83" s="38" t="s">
        <v>201</v>
      </c>
      <c r="B83" s="19"/>
      <c r="C83" s="140">
        <v>28.41</v>
      </c>
      <c r="D83" s="247">
        <f t="shared" si="38"/>
        <v>0</v>
      </c>
      <c r="E83" s="215">
        <f t="shared" si="39"/>
        <v>3.077486362001656E-3</v>
      </c>
      <c r="F83" s="52"/>
      <c r="H83" s="19"/>
      <c r="I83" s="140">
        <v>28.504999999999999</v>
      </c>
      <c r="J83" s="214">
        <f t="shared" si="40"/>
        <v>0</v>
      </c>
      <c r="K83" s="215">
        <f t="shared" si="41"/>
        <v>3.7224165084373045E-3</v>
      </c>
      <c r="L83" s="52"/>
      <c r="N83" s="40"/>
      <c r="O83" s="143">
        <f t="shared" ref="O83" si="54">(I83/C83)*10</f>
        <v>10.033438929954242</v>
      </c>
      <c r="P83" s="52"/>
    </row>
    <row r="84" spans="1:16" ht="20.100000000000001" customHeight="1" x14ac:dyDescent="0.25">
      <c r="A84" s="38" t="s">
        <v>205</v>
      </c>
      <c r="B84" s="19">
        <v>17.55</v>
      </c>
      <c r="C84" s="140">
        <v>35.549999999999997</v>
      </c>
      <c r="D84" s="247">
        <f t="shared" si="38"/>
        <v>2.3223347734896557E-3</v>
      </c>
      <c r="E84" s="215">
        <f t="shared" si="39"/>
        <v>3.8509201045110477E-3</v>
      </c>
      <c r="F84" s="52">
        <f t="shared" si="34"/>
        <v>1.0256410256410253</v>
      </c>
      <c r="H84" s="19">
        <v>12.176</v>
      </c>
      <c r="I84" s="140">
        <v>28.4</v>
      </c>
      <c r="J84" s="214">
        <f t="shared" si="40"/>
        <v>1.9954211508742261E-3</v>
      </c>
      <c r="K84" s="215">
        <f t="shared" si="41"/>
        <v>3.7087047479256079E-3</v>
      </c>
      <c r="L84" s="52">
        <f t="shared" ref="L84:L93" si="55">(I84-H84)/H84</f>
        <v>1.3324572930354794</v>
      </c>
      <c r="N84" s="40">
        <f t="shared" ref="N84:N89" si="56">(H84/B84)*10</f>
        <v>6.9378917378917384</v>
      </c>
      <c r="O84" s="143">
        <f t="shared" ref="O84:O90" si="57">(I84/C84)*10</f>
        <v>7.9887482419127984</v>
      </c>
      <c r="P84" s="52">
        <f t="shared" ref="P84:P89" si="58">(O84-N84)/N84</f>
        <v>0.15146625858713536</v>
      </c>
    </row>
    <row r="85" spans="1:16" ht="20.100000000000001" customHeight="1" x14ac:dyDescent="0.25">
      <c r="A85" s="38" t="s">
        <v>182</v>
      </c>
      <c r="B85" s="19"/>
      <c r="C85" s="140">
        <v>14.63</v>
      </c>
      <c r="D85" s="247">
        <f t="shared" si="38"/>
        <v>0</v>
      </c>
      <c r="E85" s="215">
        <f t="shared" si="39"/>
        <v>1.5847809037692442E-3</v>
      </c>
      <c r="F85" s="52"/>
      <c r="H85" s="19"/>
      <c r="I85" s="140">
        <v>27.875</v>
      </c>
      <c r="J85" s="214">
        <f t="shared" si="40"/>
        <v>0</v>
      </c>
      <c r="K85" s="215">
        <f t="shared" si="41"/>
        <v>3.640145945367124E-3</v>
      </c>
      <c r="L85" s="52"/>
      <c r="N85" s="40"/>
      <c r="O85" s="143">
        <f t="shared" si="57"/>
        <v>19.053315105946684</v>
      </c>
      <c r="P85" s="52"/>
    </row>
    <row r="86" spans="1:16" ht="20.100000000000001" customHeight="1" x14ac:dyDescent="0.25">
      <c r="A86" s="38" t="s">
        <v>228</v>
      </c>
      <c r="B86" s="19"/>
      <c r="C86" s="140">
        <v>30.6</v>
      </c>
      <c r="D86" s="247">
        <f t="shared" si="38"/>
        <v>0</v>
      </c>
      <c r="E86" s="215">
        <f t="shared" si="39"/>
        <v>3.3147160393259653E-3</v>
      </c>
      <c r="F86" s="52"/>
      <c r="H86" s="19"/>
      <c r="I86" s="140">
        <v>26.677</v>
      </c>
      <c r="J86" s="214">
        <f t="shared" si="40"/>
        <v>0</v>
      </c>
      <c r="K86" s="215">
        <f t="shared" si="41"/>
        <v>3.4837012873384309E-3</v>
      </c>
      <c r="L86" s="52"/>
      <c r="N86" s="40"/>
      <c r="O86" s="143">
        <f t="shared" si="57"/>
        <v>8.7179738562091504</v>
      </c>
      <c r="P86" s="52"/>
    </row>
    <row r="87" spans="1:16" ht="20.100000000000001" customHeight="1" x14ac:dyDescent="0.25">
      <c r="A87" s="38" t="s">
        <v>210</v>
      </c>
      <c r="B87" s="19">
        <v>10.85</v>
      </c>
      <c r="C87" s="140">
        <v>23.91</v>
      </c>
      <c r="D87" s="247">
        <f t="shared" si="38"/>
        <v>1.43574542976426E-3</v>
      </c>
      <c r="E87" s="215">
        <f t="shared" si="39"/>
        <v>2.5900281209243082E-3</v>
      </c>
      <c r="F87" s="52">
        <f t="shared" si="34"/>
        <v>1.2036866359447005</v>
      </c>
      <c r="H87" s="19">
        <v>8.99</v>
      </c>
      <c r="I87" s="140">
        <v>26.536999999999999</v>
      </c>
      <c r="J87" s="214">
        <f t="shared" si="40"/>
        <v>1.4732946900755004E-3</v>
      </c>
      <c r="K87" s="215">
        <f t="shared" si="41"/>
        <v>3.4654189399895021E-3</v>
      </c>
      <c r="L87" s="52">
        <f t="shared" si="55"/>
        <v>1.9518353726362621</v>
      </c>
      <c r="N87" s="40">
        <f t="shared" si="56"/>
        <v>8.2857142857142865</v>
      </c>
      <c r="O87" s="143">
        <f t="shared" si="57"/>
        <v>11.098703471350898</v>
      </c>
      <c r="P87" s="52">
        <f t="shared" si="58"/>
        <v>0.33949869481821177</v>
      </c>
    </row>
    <row r="88" spans="1:16" ht="20.100000000000001" customHeight="1" x14ac:dyDescent="0.25">
      <c r="A88" s="38" t="s">
        <v>223</v>
      </c>
      <c r="B88" s="19">
        <v>19.420000000000002</v>
      </c>
      <c r="C88" s="140">
        <v>35</v>
      </c>
      <c r="D88" s="247">
        <f t="shared" si="38"/>
        <v>2.5697858291264452E-3</v>
      </c>
      <c r="E88" s="215">
        <f t="shared" si="39"/>
        <v>3.7913418750460388E-3</v>
      </c>
      <c r="F88" s="52">
        <f t="shared" si="34"/>
        <v>0.80226570545829023</v>
      </c>
      <c r="H88" s="19">
        <v>17.100999999999999</v>
      </c>
      <c r="I88" s="140">
        <v>26.43</v>
      </c>
      <c r="J88" s="214">
        <f t="shared" si="40"/>
        <v>2.802537541154742E-3</v>
      </c>
      <c r="K88" s="215">
        <f t="shared" si="41"/>
        <v>3.451446003087106E-3</v>
      </c>
      <c r="L88" s="52">
        <f t="shared" si="55"/>
        <v>0.54552365358750954</v>
      </c>
      <c r="N88" s="40">
        <f t="shared" si="56"/>
        <v>8.8058702368692057</v>
      </c>
      <c r="O88" s="143">
        <f t="shared" si="57"/>
        <v>7.5514285714285716</v>
      </c>
      <c r="P88" s="52">
        <f t="shared" si="58"/>
        <v>-0.14245516135230171</v>
      </c>
    </row>
    <row r="89" spans="1:16" ht="20.100000000000001" customHeight="1" x14ac:dyDescent="0.25">
      <c r="A89" s="38" t="s">
        <v>229</v>
      </c>
      <c r="B89" s="19">
        <v>45.32</v>
      </c>
      <c r="C89" s="140">
        <v>25.42</v>
      </c>
      <c r="D89" s="247">
        <f t="shared" si="38"/>
        <v>5.9970491130798397E-3</v>
      </c>
      <c r="E89" s="215">
        <f t="shared" si="39"/>
        <v>2.7535974418191516E-3</v>
      </c>
      <c r="F89" s="52">
        <f t="shared" si="34"/>
        <v>-0.43909973521624002</v>
      </c>
      <c r="H89" s="19">
        <v>126.57899999999999</v>
      </c>
      <c r="I89" s="140">
        <v>25.936</v>
      </c>
      <c r="J89" s="214">
        <f t="shared" si="40"/>
        <v>2.074395645996293E-2</v>
      </c>
      <c r="K89" s="215">
        <f t="shared" si="41"/>
        <v>3.3869354345844567E-3</v>
      </c>
      <c r="L89" s="52">
        <f t="shared" si="55"/>
        <v>-0.79510029309759123</v>
      </c>
      <c r="N89" s="40">
        <f t="shared" si="56"/>
        <v>27.930052956751986</v>
      </c>
      <c r="O89" s="143">
        <f t="shared" si="57"/>
        <v>10.202989771833202</v>
      </c>
      <c r="P89" s="52">
        <f t="shared" si="58"/>
        <v>-0.63469493639586283</v>
      </c>
    </row>
    <row r="90" spans="1:16" ht="20.100000000000001" customHeight="1" x14ac:dyDescent="0.25">
      <c r="A90" s="38" t="s">
        <v>230</v>
      </c>
      <c r="B90" s="19"/>
      <c r="C90" s="140">
        <v>24.66</v>
      </c>
      <c r="D90" s="247">
        <f t="shared" si="38"/>
        <v>0</v>
      </c>
      <c r="E90" s="215">
        <f t="shared" si="39"/>
        <v>2.6712711611038662E-3</v>
      </c>
      <c r="F90" s="52"/>
      <c r="H90" s="19"/>
      <c r="I90" s="140">
        <v>20.332999999999998</v>
      </c>
      <c r="J90" s="214">
        <f t="shared" si="40"/>
        <v>0</v>
      </c>
      <c r="K90" s="215">
        <f t="shared" si="41"/>
        <v>2.6552497760412457E-3</v>
      </c>
      <c r="L90" s="52"/>
      <c r="N90" s="40"/>
      <c r="O90" s="143">
        <f t="shared" si="57"/>
        <v>8.2453365774533651</v>
      </c>
      <c r="P90" s="52"/>
    </row>
    <row r="91" spans="1:16" ht="20.100000000000001" customHeight="1" x14ac:dyDescent="0.25">
      <c r="A91" s="38" t="s">
        <v>216</v>
      </c>
      <c r="B91" s="19">
        <v>11.85</v>
      </c>
      <c r="C91" s="140">
        <v>8.81</v>
      </c>
      <c r="D91" s="247">
        <f t="shared" si="38"/>
        <v>1.5680721974844682E-3</v>
      </c>
      <c r="E91" s="215">
        <f t="shared" si="39"/>
        <v>9.5433491197587431E-4</v>
      </c>
      <c r="F91" s="52">
        <f t="shared" si="34"/>
        <v>-0.2565400843881856</v>
      </c>
      <c r="H91" s="19">
        <v>9.9920000000000009</v>
      </c>
      <c r="I91" s="140">
        <v>15.736000000000001</v>
      </c>
      <c r="J91" s="214">
        <f t="shared" si="40"/>
        <v>1.6375039536412014E-3</v>
      </c>
      <c r="K91" s="215">
        <f t="shared" si="41"/>
        <v>2.0549358420196258E-3</v>
      </c>
      <c r="L91" s="52">
        <f t="shared" si="55"/>
        <v>0.57485988791032816</v>
      </c>
      <c r="N91" s="40">
        <f t="shared" ref="N91:N93" si="59">(H91/B91)*10</f>
        <v>8.4320675105485243</v>
      </c>
      <c r="O91" s="143">
        <f t="shared" ref="O91:O94" si="60">(I91/C91)*10</f>
        <v>17.861520998864926</v>
      </c>
      <c r="P91" s="52">
        <f t="shared" ref="P91:P93" si="61">(O91-N91)/N91</f>
        <v>1.1182848662585001</v>
      </c>
    </row>
    <row r="92" spans="1:16" ht="20.100000000000001" customHeight="1" x14ac:dyDescent="0.25">
      <c r="A92" s="38" t="s">
        <v>149</v>
      </c>
      <c r="B92" s="19">
        <v>24.92</v>
      </c>
      <c r="C92" s="140">
        <v>23.89</v>
      </c>
      <c r="D92" s="247">
        <f t="shared" si="38"/>
        <v>3.2975830515875907E-3</v>
      </c>
      <c r="E92" s="215">
        <f t="shared" si="39"/>
        <v>2.5878616398528533E-3</v>
      </c>
      <c r="F92" s="52">
        <f t="shared" si="34"/>
        <v>-4.1332263242375641E-2</v>
      </c>
      <c r="H92" s="19">
        <v>28.800999999999998</v>
      </c>
      <c r="I92" s="140">
        <v>14.182</v>
      </c>
      <c r="J92" s="214">
        <f t="shared" si="40"/>
        <v>4.7199510977602313E-3</v>
      </c>
      <c r="K92" s="215">
        <f t="shared" si="41"/>
        <v>1.8520017864465132E-3</v>
      </c>
      <c r="L92" s="52">
        <f t="shared" si="55"/>
        <v>-0.5075865421339536</v>
      </c>
      <c r="N92" s="40">
        <f t="shared" si="59"/>
        <v>11.557383627608345</v>
      </c>
      <c r="O92" s="143">
        <f t="shared" si="60"/>
        <v>5.9363750523231475</v>
      </c>
      <c r="P92" s="52">
        <f t="shared" si="61"/>
        <v>-0.48635649351101401</v>
      </c>
    </row>
    <row r="93" spans="1:16" ht="20.100000000000001" customHeight="1" x14ac:dyDescent="0.25">
      <c r="A93" s="38" t="s">
        <v>198</v>
      </c>
      <c r="B93" s="19">
        <v>21.58</v>
      </c>
      <c r="C93" s="140">
        <v>20.12</v>
      </c>
      <c r="D93" s="247">
        <f t="shared" si="38"/>
        <v>2.8556116474020947E-3</v>
      </c>
      <c r="E93" s="215">
        <f t="shared" si="39"/>
        <v>2.1794799578836086E-3</v>
      </c>
      <c r="F93" s="52">
        <f t="shared" si="34"/>
        <v>-6.7655236329935003E-2</v>
      </c>
      <c r="H93" s="19">
        <v>23.751000000000001</v>
      </c>
      <c r="I93" s="140">
        <v>13.906000000000001</v>
      </c>
      <c r="J93" s="214">
        <f t="shared" si="40"/>
        <v>3.8923495199091446E-3</v>
      </c>
      <c r="K93" s="215">
        <f t="shared" si="41"/>
        <v>1.815959444530053E-3</v>
      </c>
      <c r="L93" s="52">
        <f t="shared" si="55"/>
        <v>-0.41450886278472487</v>
      </c>
      <c r="N93" s="40">
        <f t="shared" si="59"/>
        <v>11.006024096385543</v>
      </c>
      <c r="O93" s="143">
        <f t="shared" si="60"/>
        <v>6.9115308151093435</v>
      </c>
      <c r="P93" s="52">
        <f t="shared" si="61"/>
        <v>-0.37202292539236403</v>
      </c>
    </row>
    <row r="94" spans="1:16" ht="20.100000000000001" customHeight="1" x14ac:dyDescent="0.25">
      <c r="A94" s="38" t="s">
        <v>231</v>
      </c>
      <c r="B94" s="19">
        <v>0.02</v>
      </c>
      <c r="C94" s="140">
        <v>15.3</v>
      </c>
      <c r="D94" s="247">
        <f t="shared" si="38"/>
        <v>2.6465353544041661E-6</v>
      </c>
      <c r="E94" s="215">
        <f t="shared" si="39"/>
        <v>1.6573580196629827E-3</v>
      </c>
      <c r="F94" s="52"/>
      <c r="H94" s="19">
        <v>3.4000000000000002E-2</v>
      </c>
      <c r="I94" s="140">
        <v>13.667999999999999</v>
      </c>
      <c r="J94" s="214">
        <f t="shared" si="40"/>
        <v>5.5719710191954412E-6</v>
      </c>
      <c r="K94" s="215">
        <f t="shared" ref="K94" si="62">I94/$I$96</f>
        <v>1.7848794540368735E-3</v>
      </c>
      <c r="L94" s="52"/>
      <c r="N94" s="40"/>
      <c r="O94" s="143">
        <f t="shared" si="60"/>
        <v>8.9333333333333318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563.13999999999851</v>
      </c>
      <c r="C95" s="142">
        <f>C96-SUM(C68:C94)</f>
        <v>116.93000000000029</v>
      </c>
      <c r="D95" s="247">
        <f t="shared" si="38"/>
        <v>7.4518495973957904E-2</v>
      </c>
      <c r="E95" s="215">
        <f t="shared" si="39"/>
        <v>1.2666331584260983E-2</v>
      </c>
      <c r="F95" s="52">
        <f>(C95-B95)/B95</f>
        <v>-0.79236069183506663</v>
      </c>
      <c r="H95" s="19">
        <f>H96-SUM(H68:H94)</f>
        <v>440.07299999999941</v>
      </c>
      <c r="I95" s="142">
        <f>I96-SUM(I68:I94)</f>
        <v>76.147999999999229</v>
      </c>
      <c r="J95" s="214">
        <f t="shared" si="40"/>
        <v>7.2119823597952701E-2</v>
      </c>
      <c r="K95" s="215">
        <f t="shared" si="41"/>
        <v>9.9440298994731106E-3</v>
      </c>
      <c r="L95" s="52">
        <f>(I95-H95)/H95</f>
        <v>-0.82696507170401423</v>
      </c>
      <c r="N95" s="40">
        <f t="shared" si="36"/>
        <v>7.814628689135926</v>
      </c>
      <c r="O95" s="143">
        <f t="shared" si="37"/>
        <v>6.5122722996663853</v>
      </c>
      <c r="P95" s="52">
        <f>(O95-N95)/N95</f>
        <v>-0.16665620866671579</v>
      </c>
    </row>
    <row r="96" spans="1:16" ht="26.25" customHeight="1" thickBot="1" x14ac:dyDescent="0.3">
      <c r="A96" s="12" t="s">
        <v>18</v>
      </c>
      <c r="B96" s="12">
        <v>7557.0499999999993</v>
      </c>
      <c r="C96" s="302">
        <v>9231.5599999999977</v>
      </c>
      <c r="D96" s="243">
        <f>SUM(D68:D95)</f>
        <v>1.0000000000000002</v>
      </c>
      <c r="E96" s="244">
        <f>SUM(E68:E95)</f>
        <v>1</v>
      </c>
      <c r="F96" s="57">
        <f>(C96-B96)/B96</f>
        <v>0.22158249581516579</v>
      </c>
      <c r="G96" s="1"/>
      <c r="H96" s="17">
        <v>6101.9699999999993</v>
      </c>
      <c r="I96" s="145">
        <v>7657.6599999999971</v>
      </c>
      <c r="J96" s="255">
        <f t="shared" si="40"/>
        <v>1</v>
      </c>
      <c r="K96" s="244">
        <f t="shared" si="41"/>
        <v>1</v>
      </c>
      <c r="L96" s="57">
        <f>(I96-H96)/H96</f>
        <v>0.2549488116132983</v>
      </c>
      <c r="M96" s="1"/>
      <c r="N96" s="37">
        <f t="shared" si="36"/>
        <v>8.0745396682567936</v>
      </c>
      <c r="O96" s="150">
        <f t="shared" si="37"/>
        <v>8.2950877208185823</v>
      </c>
      <c r="P96" s="57">
        <f>(O96-N96)/N96</f>
        <v>2.7314009420106374E-2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G32 D7:E12 J7:K13 J39:K42 F28:G31 J28:P31 F33:G33 J33:P33 D90:E90 D89:E89 D82:E83 D81:E81 D85:E88 D84:E84 D80:F80 D79:E79 D78:F78 D77:E77 J32:P3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123</v>
      </c>
    </row>
    <row r="2" spans="1:18" ht="15.75" thickBot="1" x14ac:dyDescent="0.3"/>
    <row r="3" spans="1:18" x14ac:dyDescent="0.25">
      <c r="A3" s="345" t="s">
        <v>16</v>
      </c>
      <c r="B3" s="338"/>
      <c r="C3" s="338"/>
      <c r="D3" s="360" t="s">
        <v>1</v>
      </c>
      <c r="E3" s="358"/>
      <c r="F3" s="360" t="s">
        <v>104</v>
      </c>
      <c r="G3" s="358"/>
      <c r="H3" s="130" t="s">
        <v>0</v>
      </c>
      <c r="J3" s="362" t="s">
        <v>19</v>
      </c>
      <c r="K3" s="358"/>
      <c r="L3" s="356" t="s">
        <v>104</v>
      </c>
      <c r="M3" s="357"/>
      <c r="N3" s="130" t="s">
        <v>0</v>
      </c>
      <c r="P3" s="368" t="s">
        <v>22</v>
      </c>
      <c r="Q3" s="358"/>
      <c r="R3" s="130" t="s">
        <v>0</v>
      </c>
    </row>
    <row r="4" spans="1:18" x14ac:dyDescent="0.25">
      <c r="A4" s="359"/>
      <c r="B4" s="339"/>
      <c r="C4" s="339"/>
      <c r="D4" s="363" t="s">
        <v>56</v>
      </c>
      <c r="E4" s="365"/>
      <c r="F4" s="363" t="str">
        <f>D4</f>
        <v>jan</v>
      </c>
      <c r="G4" s="365"/>
      <c r="H4" s="131" t="s">
        <v>158</v>
      </c>
      <c r="J4" s="366" t="str">
        <f>D4</f>
        <v>jan</v>
      </c>
      <c r="K4" s="365"/>
      <c r="L4" s="367" t="str">
        <f>D4</f>
        <v>jan</v>
      </c>
      <c r="M4" s="355"/>
      <c r="N4" s="131" t="str">
        <f>H4</f>
        <v>2024/2023</v>
      </c>
      <c r="P4" s="366" t="str">
        <f>D4</f>
        <v>jan</v>
      </c>
      <c r="Q4" s="364"/>
      <c r="R4" s="131" t="str">
        <f>N4</f>
        <v>2024/2023</v>
      </c>
    </row>
    <row r="5" spans="1:18" ht="19.5" customHeight="1" thickBot="1" x14ac:dyDescent="0.3">
      <c r="A5" s="346"/>
      <c r="B5" s="369"/>
      <c r="C5" s="369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1084.3099999999997</v>
      </c>
      <c r="E6" s="147">
        <v>787.86999999999989</v>
      </c>
      <c r="F6" s="247">
        <f>D6/D8</f>
        <v>0.68200744710292593</v>
      </c>
      <c r="G6" s="246">
        <f>E6/E8</f>
        <v>0.50371132834227339</v>
      </c>
      <c r="H6" s="165">
        <f>(E6-D6)/D6</f>
        <v>-0.27339045107026577</v>
      </c>
      <c r="I6" s="1"/>
      <c r="J6" s="19">
        <v>473.20699999999999</v>
      </c>
      <c r="K6" s="147">
        <v>381.16300000000001</v>
      </c>
      <c r="L6" s="247">
        <f>J6/J8</f>
        <v>0.29384967811765111</v>
      </c>
      <c r="M6" s="246">
        <f>K6/K8</f>
        <v>0.41011242604186954</v>
      </c>
      <c r="N6" s="165">
        <f>(K6-J6)/J6</f>
        <v>-0.19451107020817524</v>
      </c>
      <c r="P6" s="27">
        <f t="shared" ref="P6:Q8" si="0">(J6/D6)*10</f>
        <v>4.3641301841724243</v>
      </c>
      <c r="Q6" s="152">
        <f t="shared" si="0"/>
        <v>4.8378920380265793</v>
      </c>
      <c r="R6" s="165">
        <f>(Q6-P6)/P6</f>
        <v>0.10855813962020822</v>
      </c>
    </row>
    <row r="7" spans="1:18" ht="24" customHeight="1" thickBot="1" x14ac:dyDescent="0.3">
      <c r="A7" s="161" t="s">
        <v>21</v>
      </c>
      <c r="B7" s="1"/>
      <c r="C7" s="1"/>
      <c r="D7" s="117">
        <v>505.56999999999988</v>
      </c>
      <c r="E7" s="140">
        <v>776.25999999999988</v>
      </c>
      <c r="F7" s="247">
        <f>D7/D8</f>
        <v>0.31799255289707401</v>
      </c>
      <c r="G7" s="215">
        <f>E7/E8</f>
        <v>0.49628867165772667</v>
      </c>
      <c r="H7" s="55">
        <f t="shared" ref="H7:H8" si="1">(E7-D7)/D7</f>
        <v>0.53541547164586523</v>
      </c>
      <c r="J7" s="19">
        <v>1137.1640000000002</v>
      </c>
      <c r="K7" s="140">
        <v>548.24800000000005</v>
      </c>
      <c r="L7" s="247">
        <f>J7/J8</f>
        <v>0.70615032188234894</v>
      </c>
      <c r="M7" s="215">
        <f>K7/K8</f>
        <v>0.58988757395813052</v>
      </c>
      <c r="N7" s="102">
        <f t="shared" ref="N7:N8" si="2">(K7-J7)/J7</f>
        <v>-0.51788132582459523</v>
      </c>
      <c r="P7" s="27">
        <f t="shared" si="0"/>
        <v>22.492711197262505</v>
      </c>
      <c r="Q7" s="152">
        <f t="shared" si="0"/>
        <v>7.06268518279958</v>
      </c>
      <c r="R7" s="102">
        <f t="shared" ref="R7:R8" si="3">(Q7-P7)/P7</f>
        <v>-0.68600116184930382</v>
      </c>
    </row>
    <row r="8" spans="1:18" ht="26.25" customHeight="1" thickBot="1" x14ac:dyDescent="0.3">
      <c r="A8" s="12" t="s">
        <v>12</v>
      </c>
      <c r="B8" s="162"/>
      <c r="C8" s="162"/>
      <c r="D8" s="163">
        <v>1589.8799999999997</v>
      </c>
      <c r="E8" s="145">
        <v>1564.1299999999997</v>
      </c>
      <c r="F8" s="243">
        <f>SUM(F6:F7)</f>
        <v>1</v>
      </c>
      <c r="G8" s="244">
        <f>SUM(G6:G7)</f>
        <v>1</v>
      </c>
      <c r="H8" s="164">
        <f t="shared" si="1"/>
        <v>-1.6196190907489878E-2</v>
      </c>
      <c r="I8" s="1"/>
      <c r="J8" s="17">
        <v>1610.3710000000001</v>
      </c>
      <c r="K8" s="145">
        <v>929.41100000000006</v>
      </c>
      <c r="L8" s="243">
        <f>SUM(L6:L7)</f>
        <v>1</v>
      </c>
      <c r="M8" s="244">
        <f>SUM(M6:M7)</f>
        <v>1</v>
      </c>
      <c r="N8" s="164">
        <f t="shared" si="2"/>
        <v>-0.42285908029888764</v>
      </c>
      <c r="O8" s="1"/>
      <c r="P8" s="29">
        <f t="shared" si="0"/>
        <v>10.128883940926363</v>
      </c>
      <c r="Q8" s="146">
        <f t="shared" si="0"/>
        <v>5.942031672559188</v>
      </c>
      <c r="R8" s="164">
        <f t="shared" si="3"/>
        <v>-0.41335770977194708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1"/>
  <sheetViews>
    <sheetView showGridLines="0" workbookViewId="0">
      <selection activeCell="R11" sqref="R11"/>
    </sheetView>
  </sheetViews>
  <sheetFormatPr defaultRowHeight="15" x14ac:dyDescent="0.25"/>
  <cols>
    <col min="1" max="1" width="26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124</v>
      </c>
    </row>
    <row r="3" spans="1:16" ht="8.25" customHeight="1" thickBot="1" x14ac:dyDescent="0.3"/>
    <row r="4" spans="1:16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104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6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158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2024/2023</v>
      </c>
      <c r="N5" s="366" t="str">
        <f>B5</f>
        <v>jan</v>
      </c>
      <c r="O5" s="364"/>
      <c r="P5" s="131" t="str">
        <f>L5</f>
        <v>2024/2023</v>
      </c>
    </row>
    <row r="6" spans="1:16" ht="19.5" customHeight="1" thickBot="1" x14ac:dyDescent="0.3">
      <c r="A6" s="374"/>
      <c r="B6" s="99">
        <f>'5'!E6</f>
        <v>2023</v>
      </c>
      <c r="C6" s="134">
        <f>'5'!F6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194</v>
      </c>
      <c r="B7" s="39"/>
      <c r="C7" s="147">
        <v>317.31</v>
      </c>
      <c r="D7" s="247">
        <f>B7/$B$33</f>
        <v>0</v>
      </c>
      <c r="E7" s="246">
        <f t="shared" ref="E7:E32" si="0">C7/$C$33</f>
        <v>0.20286676938617643</v>
      </c>
      <c r="F7" s="52"/>
      <c r="H7" s="39"/>
      <c r="I7" s="147">
        <v>188.29499999999999</v>
      </c>
      <c r="J7" s="247">
        <f>H7/$H$33</f>
        <v>0</v>
      </c>
      <c r="K7" s="246">
        <f>I7/$I$33</f>
        <v>0.20259605276890419</v>
      </c>
      <c r="L7" s="52"/>
      <c r="N7" s="27"/>
      <c r="O7" s="151">
        <f t="shared" ref="O7:O32" si="1">(I7/C7)*10</f>
        <v>5.9341022974378363</v>
      </c>
      <c r="P7" s="61"/>
    </row>
    <row r="8" spans="1:16" ht="20.100000000000001" customHeight="1" x14ac:dyDescent="0.25">
      <c r="A8" s="8" t="s">
        <v>160</v>
      </c>
      <c r="B8" s="19">
        <v>227.28</v>
      </c>
      <c r="C8" s="140">
        <v>145.44999999999999</v>
      </c>
      <c r="D8" s="247">
        <f t="shared" ref="D8:D32" si="2">B8/$B$33</f>
        <v>0.14295418522152617</v>
      </c>
      <c r="E8" s="215">
        <f t="shared" si="0"/>
        <v>9.2990991797357023E-2</v>
      </c>
      <c r="F8" s="52">
        <f t="shared" ref="F8:F18" si="3">(C8-B8)/B8</f>
        <v>-0.36004047870468148</v>
      </c>
      <c r="H8" s="19">
        <v>861.173</v>
      </c>
      <c r="I8" s="140">
        <v>118.44199999999999</v>
      </c>
      <c r="J8" s="247">
        <f t="shared" ref="J8:J32" si="4">H8/$H$33</f>
        <v>0.53476683323283891</v>
      </c>
      <c r="K8" s="215">
        <f t="shared" ref="K8:K32" si="5">I8/$I$33</f>
        <v>0.12743769979051248</v>
      </c>
      <c r="L8" s="52">
        <f t="shared" ref="L8:L33" si="6">(I8-H8)/H8</f>
        <v>-0.86246433643414278</v>
      </c>
      <c r="N8" s="27">
        <f t="shared" ref="N8:N33" si="7">(H8/B8)*10</f>
        <v>37.890399507215768</v>
      </c>
      <c r="O8" s="152">
        <f t="shared" si="1"/>
        <v>8.1431419731866619</v>
      </c>
      <c r="P8" s="52">
        <f t="shared" ref="P8:P68" si="8">(O8-N8)/N8</f>
        <v>-0.78508693286182163</v>
      </c>
    </row>
    <row r="9" spans="1:16" ht="20.100000000000001" customHeight="1" x14ac:dyDescent="0.25">
      <c r="A9" s="8" t="s">
        <v>159</v>
      </c>
      <c r="B9" s="19">
        <v>397.76</v>
      </c>
      <c r="C9" s="140">
        <v>261.89999999999998</v>
      </c>
      <c r="D9" s="247">
        <f t="shared" si="2"/>
        <v>0.25018240370342415</v>
      </c>
      <c r="E9" s="215">
        <f t="shared" si="0"/>
        <v>0.16744132520954144</v>
      </c>
      <c r="F9" s="52">
        <f t="shared" si="3"/>
        <v>-0.34156275140788417</v>
      </c>
      <c r="H9" s="19">
        <v>155.07599999999999</v>
      </c>
      <c r="I9" s="140">
        <v>90.492000000000004</v>
      </c>
      <c r="J9" s="247">
        <f t="shared" si="4"/>
        <v>9.6298306415105575E-2</v>
      </c>
      <c r="K9" s="215">
        <f t="shared" si="5"/>
        <v>9.7364890236935009E-2</v>
      </c>
      <c r="L9" s="52">
        <f t="shared" si="6"/>
        <v>-0.41646676468312305</v>
      </c>
      <c r="N9" s="27">
        <f t="shared" si="7"/>
        <v>3.8987329042638774</v>
      </c>
      <c r="O9" s="152">
        <f t="shared" si="1"/>
        <v>3.4552119129438723</v>
      </c>
      <c r="P9" s="52">
        <f t="shared" si="8"/>
        <v>-0.11376029141030543</v>
      </c>
    </row>
    <row r="10" spans="1:16" ht="20.100000000000001" customHeight="1" x14ac:dyDescent="0.25">
      <c r="A10" s="8" t="s">
        <v>173</v>
      </c>
      <c r="B10" s="19">
        <v>33.770000000000003</v>
      </c>
      <c r="C10" s="140">
        <v>35.840000000000003</v>
      </c>
      <c r="D10" s="247">
        <f t="shared" si="2"/>
        <v>2.1240596774599343E-2</v>
      </c>
      <c r="E10" s="215">
        <f t="shared" si="0"/>
        <v>2.291369643188227E-2</v>
      </c>
      <c r="F10" s="52">
        <f t="shared" si="3"/>
        <v>6.1297009179745336E-2</v>
      </c>
      <c r="H10" s="19">
        <v>74.748999999999995</v>
      </c>
      <c r="I10" s="140">
        <v>83.539000000000001</v>
      </c>
      <c r="J10" s="247">
        <f t="shared" si="4"/>
        <v>4.6417254160687191E-2</v>
      </c>
      <c r="K10" s="215">
        <f t="shared" si="5"/>
        <v>8.9883808132247209E-2</v>
      </c>
      <c r="L10" s="52">
        <f t="shared" si="6"/>
        <v>0.11759354640195864</v>
      </c>
      <c r="N10" s="27">
        <f t="shared" si="7"/>
        <v>22.134734971868518</v>
      </c>
      <c r="O10" s="152">
        <f t="shared" si="1"/>
        <v>23.308872767857139</v>
      </c>
      <c r="P10" s="52">
        <f t="shared" si="8"/>
        <v>5.30450352118901E-2</v>
      </c>
    </row>
    <row r="11" spans="1:16" ht="20.100000000000001" customHeight="1" x14ac:dyDescent="0.25">
      <c r="A11" s="8" t="s">
        <v>165</v>
      </c>
      <c r="B11" s="19">
        <v>479.43</v>
      </c>
      <c r="C11" s="140">
        <v>113.79</v>
      </c>
      <c r="D11" s="247">
        <f t="shared" si="2"/>
        <v>0.30155106045739305</v>
      </c>
      <c r="E11" s="215">
        <f t="shared" si="0"/>
        <v>7.2749707505130684E-2</v>
      </c>
      <c r="F11" s="52">
        <f t="shared" si="3"/>
        <v>-0.76265565358863652</v>
      </c>
      <c r="H11" s="19">
        <v>195.90600000000001</v>
      </c>
      <c r="I11" s="140">
        <v>77.278999999999996</v>
      </c>
      <c r="J11" s="247">
        <f t="shared" si="4"/>
        <v>0.12165271232529647</v>
      </c>
      <c r="K11" s="215">
        <f t="shared" si="5"/>
        <v>8.3148359552447731E-2</v>
      </c>
      <c r="L11" s="52">
        <f t="shared" si="6"/>
        <v>-0.60553020326074758</v>
      </c>
      <c r="N11" s="27">
        <f t="shared" si="7"/>
        <v>4.0862273950316004</v>
      </c>
      <c r="O11" s="152">
        <f t="shared" si="1"/>
        <v>6.7913700676685114</v>
      </c>
      <c r="P11" s="52">
        <f t="shared" si="8"/>
        <v>0.66201471702873527</v>
      </c>
    </row>
    <row r="12" spans="1:16" ht="20.100000000000001" customHeight="1" x14ac:dyDescent="0.25">
      <c r="A12" s="8" t="s">
        <v>163</v>
      </c>
      <c r="B12" s="19">
        <v>10.17</v>
      </c>
      <c r="C12" s="140">
        <v>126.8</v>
      </c>
      <c r="D12" s="247">
        <f t="shared" si="2"/>
        <v>6.3967091855989134E-3</v>
      </c>
      <c r="E12" s="215">
        <f t="shared" si="0"/>
        <v>8.1067430456547754E-2</v>
      </c>
      <c r="F12" s="52">
        <f t="shared" si="3"/>
        <v>11.468043264503441</v>
      </c>
      <c r="H12" s="19">
        <v>4.5490000000000004</v>
      </c>
      <c r="I12" s="140">
        <v>56.984000000000002</v>
      </c>
      <c r="J12" s="247">
        <f t="shared" si="4"/>
        <v>2.8248149029012569E-3</v>
      </c>
      <c r="K12" s="215">
        <f t="shared" si="5"/>
        <v>6.1311949180717688E-2</v>
      </c>
      <c r="L12" s="52">
        <f t="shared" si="6"/>
        <v>11.526709166849857</v>
      </c>
      <c r="N12" s="27">
        <f t="shared" si="7"/>
        <v>4.4729596853490659</v>
      </c>
      <c r="O12" s="152">
        <f t="shared" si="1"/>
        <v>4.4940063091482649</v>
      </c>
      <c r="P12" s="52">
        <f t="shared" si="8"/>
        <v>4.7053014736833298E-3</v>
      </c>
    </row>
    <row r="13" spans="1:16" ht="20.100000000000001" customHeight="1" x14ac:dyDescent="0.25">
      <c r="A13" s="8" t="s">
        <v>167</v>
      </c>
      <c r="B13" s="19">
        <v>135.33000000000001</v>
      </c>
      <c r="C13" s="140">
        <v>134.35</v>
      </c>
      <c r="D13" s="247">
        <f t="shared" si="2"/>
        <v>8.5119631670314749E-2</v>
      </c>
      <c r="E13" s="215">
        <f t="shared" si="0"/>
        <v>8.5894394967170273E-2</v>
      </c>
      <c r="F13" s="52">
        <f t="shared" si="3"/>
        <v>-7.2415576738344648E-3</v>
      </c>
      <c r="H13" s="19">
        <v>49.359000000000002</v>
      </c>
      <c r="I13" s="140">
        <v>55.756999999999998</v>
      </c>
      <c r="J13" s="247">
        <f t="shared" si="4"/>
        <v>3.0650700987536413E-2</v>
      </c>
      <c r="K13" s="215">
        <f t="shared" si="5"/>
        <v>5.9991758221066893E-2</v>
      </c>
      <c r="L13" s="52">
        <f t="shared" si="6"/>
        <v>0.12962175084584363</v>
      </c>
      <c r="N13" s="27">
        <f t="shared" si="7"/>
        <v>3.6473065839060075</v>
      </c>
      <c r="O13" s="152">
        <f t="shared" si="1"/>
        <v>4.1501302567919609</v>
      </c>
      <c r="P13" s="52">
        <f t="shared" si="8"/>
        <v>0.13786164154795696</v>
      </c>
    </row>
    <row r="14" spans="1:16" ht="20.100000000000001" customHeight="1" x14ac:dyDescent="0.25">
      <c r="A14" s="8" t="s">
        <v>170</v>
      </c>
      <c r="B14" s="19">
        <v>16.73</v>
      </c>
      <c r="C14" s="140">
        <v>109.95</v>
      </c>
      <c r="D14" s="247">
        <f t="shared" si="2"/>
        <v>1.0522806752710898E-2</v>
      </c>
      <c r="E14" s="215">
        <f t="shared" si="0"/>
        <v>7.0294668601714724E-2</v>
      </c>
      <c r="F14" s="52">
        <f t="shared" si="3"/>
        <v>5.5720263000597727</v>
      </c>
      <c r="H14" s="19">
        <v>14.734999999999999</v>
      </c>
      <c r="I14" s="140">
        <v>53.334000000000003</v>
      </c>
      <c r="J14" s="247">
        <f t="shared" si="4"/>
        <v>9.1500654197076321E-3</v>
      </c>
      <c r="K14" s="215">
        <f t="shared" si="5"/>
        <v>5.7384730759588609E-2</v>
      </c>
      <c r="L14" s="52">
        <f t="shared" si="6"/>
        <v>2.6195453003053957</v>
      </c>
      <c r="N14" s="27">
        <f t="shared" si="7"/>
        <v>8.8075313807531366</v>
      </c>
      <c r="O14" s="152">
        <f t="shared" si="1"/>
        <v>4.8507503410641197</v>
      </c>
      <c r="P14" s="52">
        <f t="shared" si="8"/>
        <v>-0.44924972374616401</v>
      </c>
    </row>
    <row r="15" spans="1:16" ht="20.100000000000001" customHeight="1" x14ac:dyDescent="0.25">
      <c r="A15" s="8" t="s">
        <v>166</v>
      </c>
      <c r="B15" s="19">
        <v>57.05</v>
      </c>
      <c r="C15" s="140">
        <v>67.27</v>
      </c>
      <c r="D15" s="247">
        <f t="shared" si="2"/>
        <v>3.5883211311545524E-2</v>
      </c>
      <c r="E15" s="215">
        <f t="shared" si="0"/>
        <v>4.3007934123122774E-2</v>
      </c>
      <c r="F15" s="52">
        <f t="shared" si="3"/>
        <v>0.17914110429447852</v>
      </c>
      <c r="H15" s="19">
        <v>30.016999999999999</v>
      </c>
      <c r="I15" s="140">
        <v>30.535</v>
      </c>
      <c r="J15" s="247">
        <f t="shared" si="4"/>
        <v>1.86398041196718E-2</v>
      </c>
      <c r="K15" s="215">
        <f t="shared" si="5"/>
        <v>3.2854140955938763E-2</v>
      </c>
      <c r="L15" s="52">
        <f t="shared" si="6"/>
        <v>1.725688776360065E-2</v>
      </c>
      <c r="N15" s="27">
        <f t="shared" si="7"/>
        <v>5.2615249780893958</v>
      </c>
      <c r="O15" s="152">
        <f t="shared" si="1"/>
        <v>4.5391705069124431</v>
      </c>
      <c r="P15" s="52">
        <f t="shared" si="8"/>
        <v>-0.13728994430038027</v>
      </c>
    </row>
    <row r="16" spans="1:16" ht="20.100000000000001" customHeight="1" x14ac:dyDescent="0.25">
      <c r="A16" s="8" t="s">
        <v>162</v>
      </c>
      <c r="B16" s="19">
        <v>64.959999999999994</v>
      </c>
      <c r="C16" s="140">
        <v>17.95</v>
      </c>
      <c r="D16" s="247">
        <f t="shared" si="2"/>
        <v>4.0858429567011349E-2</v>
      </c>
      <c r="E16" s="215">
        <f t="shared" si="0"/>
        <v>1.147602820737407E-2</v>
      </c>
      <c r="F16" s="52">
        <f t="shared" si="3"/>
        <v>-0.72367610837438412</v>
      </c>
      <c r="H16" s="19">
        <v>120.997</v>
      </c>
      <c r="I16" s="140">
        <v>26.153999999999996</v>
      </c>
      <c r="J16" s="247">
        <f t="shared" si="4"/>
        <v>7.5136102177696937E-2</v>
      </c>
      <c r="K16" s="215">
        <f t="shared" si="5"/>
        <v>2.8140402900331499E-2</v>
      </c>
      <c r="L16" s="52">
        <f t="shared" si="6"/>
        <v>-0.78384588047637549</v>
      </c>
      <c r="N16" s="27">
        <f t="shared" si="7"/>
        <v>18.626385467980299</v>
      </c>
      <c r="O16" s="152">
        <f t="shared" si="1"/>
        <v>14.570473537604457</v>
      </c>
      <c r="P16" s="52">
        <f t="shared" si="8"/>
        <v>-0.2177508855568441</v>
      </c>
    </row>
    <row r="17" spans="1:16" ht="20.100000000000001" customHeight="1" x14ac:dyDescent="0.25">
      <c r="A17" s="8" t="s">
        <v>223</v>
      </c>
      <c r="B17" s="19">
        <v>4.5</v>
      </c>
      <c r="C17" s="140">
        <v>13.25</v>
      </c>
      <c r="D17" s="247">
        <f t="shared" si="2"/>
        <v>2.8304022945127936E-3</v>
      </c>
      <c r="E17" s="215">
        <f t="shared" si="0"/>
        <v>8.471162882880582E-3</v>
      </c>
      <c r="F17" s="52">
        <f t="shared" si="3"/>
        <v>1.9444444444444444</v>
      </c>
      <c r="H17" s="19">
        <v>4.7699999999999996</v>
      </c>
      <c r="I17" s="140">
        <v>18.402999999999999</v>
      </c>
      <c r="J17" s="247">
        <f t="shared" si="4"/>
        <v>2.9620503598239158E-3</v>
      </c>
      <c r="K17" s="215">
        <f t="shared" si="5"/>
        <v>1.9800712494257116E-2</v>
      </c>
      <c r="L17" s="52">
        <f t="shared" si="6"/>
        <v>2.8580712788259959</v>
      </c>
      <c r="N17" s="27">
        <f t="shared" si="7"/>
        <v>10.599999999999998</v>
      </c>
      <c r="O17" s="152">
        <f t="shared" si="1"/>
        <v>13.889056603773584</v>
      </c>
      <c r="P17" s="52">
        <f t="shared" si="8"/>
        <v>0.3102883588465648</v>
      </c>
    </row>
    <row r="18" spans="1:16" ht="20.100000000000001" customHeight="1" x14ac:dyDescent="0.25">
      <c r="A18" s="8" t="s">
        <v>161</v>
      </c>
      <c r="B18" s="19">
        <v>1.1299999999999999</v>
      </c>
      <c r="C18" s="140">
        <v>33.68</v>
      </c>
      <c r="D18" s="247">
        <f t="shared" si="2"/>
        <v>7.1074546506654586E-4</v>
      </c>
      <c r="E18" s="215">
        <f t="shared" si="0"/>
        <v>2.1532737048710792E-2</v>
      </c>
      <c r="F18" s="52">
        <f t="shared" si="3"/>
        <v>28.805309734513276</v>
      </c>
      <c r="H18" s="19">
        <v>0.54700000000000004</v>
      </c>
      <c r="I18" s="140">
        <v>15.455</v>
      </c>
      <c r="J18" s="247">
        <f t="shared" si="4"/>
        <v>3.3967328025653719E-4</v>
      </c>
      <c r="K18" s="215">
        <f t="shared" si="5"/>
        <v>1.6628811150287658E-2</v>
      </c>
      <c r="L18" s="52">
        <f t="shared" si="6"/>
        <v>27.25411334552102</v>
      </c>
      <c r="N18" s="27">
        <f t="shared" ref="N18" si="9">(H18/B18)*10</f>
        <v>4.840707964601771</v>
      </c>
      <c r="O18" s="152">
        <f t="shared" ref="O18" si="10">(I18/C18)*10</f>
        <v>4.5887767220902616</v>
      </c>
      <c r="P18" s="52">
        <f t="shared" ref="P18" si="11">(O18-N18)/N18</f>
        <v>-5.2044296899086948E-2</v>
      </c>
    </row>
    <row r="19" spans="1:16" ht="20.100000000000001" customHeight="1" x14ac:dyDescent="0.25">
      <c r="A19" s="8" t="s">
        <v>178</v>
      </c>
      <c r="B19" s="19">
        <v>20.55</v>
      </c>
      <c r="C19" s="140">
        <v>22.5</v>
      </c>
      <c r="D19" s="247">
        <f t="shared" si="2"/>
        <v>1.2925503811608424E-2</v>
      </c>
      <c r="E19" s="215">
        <f t="shared" si="0"/>
        <v>1.4384993574702876E-2</v>
      </c>
      <c r="F19" s="52">
        <f t="shared" ref="F19:F32" si="12">(C19-B19)/B19</f>
        <v>9.4890510948905077E-2</v>
      </c>
      <c r="H19" s="19">
        <v>13.72</v>
      </c>
      <c r="I19" s="140">
        <v>14.75</v>
      </c>
      <c r="J19" s="247">
        <f t="shared" si="4"/>
        <v>8.5197758777325223E-3</v>
      </c>
      <c r="K19" s="215">
        <f t="shared" si="5"/>
        <v>1.5870266222370942E-2</v>
      </c>
      <c r="L19" s="52">
        <f t="shared" si="6"/>
        <v>7.5072886297376046E-2</v>
      </c>
      <c r="N19" s="27">
        <f t="shared" si="7"/>
        <v>6.6763990267639901</v>
      </c>
      <c r="O19" s="152">
        <f t="shared" si="1"/>
        <v>6.5555555555555554</v>
      </c>
      <c r="P19" s="52">
        <f t="shared" ref="P19:P20" si="13">(O19-N19)/N19</f>
        <v>-1.8100097181729842E-2</v>
      </c>
    </row>
    <row r="20" spans="1:16" ht="20.100000000000001" customHeight="1" x14ac:dyDescent="0.25">
      <c r="A20" s="8" t="s">
        <v>174</v>
      </c>
      <c r="B20" s="19">
        <v>19</v>
      </c>
      <c r="C20" s="140">
        <v>15.63</v>
      </c>
      <c r="D20" s="247">
        <f t="shared" si="2"/>
        <v>1.1950587465720685E-2</v>
      </c>
      <c r="E20" s="215">
        <f t="shared" si="0"/>
        <v>9.9927755365602638E-3</v>
      </c>
      <c r="F20" s="52">
        <f t="shared" si="12"/>
        <v>-0.17736842105263154</v>
      </c>
      <c r="H20" s="19">
        <v>13.557</v>
      </c>
      <c r="I20" s="140">
        <v>14.238</v>
      </c>
      <c r="J20" s="247">
        <f t="shared" si="4"/>
        <v>8.4185569660655841E-3</v>
      </c>
      <c r="K20" s="215">
        <f t="shared" si="5"/>
        <v>1.5319379693160507E-2</v>
      </c>
      <c r="L20" s="52">
        <f t="shared" ref="L20:L30" si="14">(I20-H20)/H20</f>
        <v>5.0232352290329657E-2</v>
      </c>
      <c r="N20" s="27">
        <f t="shared" si="7"/>
        <v>7.1352631578947365</v>
      </c>
      <c r="O20" s="152">
        <f t="shared" si="1"/>
        <v>9.1094049904030712</v>
      </c>
      <c r="P20" s="52">
        <f t="shared" si="13"/>
        <v>0.27667400470353587</v>
      </c>
    </row>
    <row r="21" spans="1:16" ht="20.100000000000001" customHeight="1" x14ac:dyDescent="0.25">
      <c r="A21" s="8" t="s">
        <v>164</v>
      </c>
      <c r="B21" s="19">
        <v>3.84</v>
      </c>
      <c r="C21" s="140">
        <v>20.76</v>
      </c>
      <c r="D21" s="247">
        <f t="shared" si="2"/>
        <v>2.415276624650917E-3</v>
      </c>
      <c r="E21" s="215">
        <f t="shared" si="0"/>
        <v>1.3272554071592521E-2</v>
      </c>
      <c r="F21" s="52">
        <f t="shared" si="12"/>
        <v>4.4062500000000009</v>
      </c>
      <c r="H21" s="19">
        <v>2.9060000000000001</v>
      </c>
      <c r="I21" s="140">
        <v>13.241</v>
      </c>
      <c r="J21" s="247">
        <f t="shared" si="4"/>
        <v>1.8045531122952412E-3</v>
      </c>
      <c r="K21" s="215">
        <f t="shared" si="5"/>
        <v>1.4246657291553468E-2</v>
      </c>
      <c r="L21" s="52">
        <f t="shared" si="14"/>
        <v>3.5564349621472808</v>
      </c>
      <c r="N21" s="27">
        <f t="shared" ref="N21:N30" si="15">(H21/B21)*10</f>
        <v>7.5677083333333339</v>
      </c>
      <c r="O21" s="152">
        <f t="shared" ref="O21:O30" si="16">(I21/C21)*10</f>
        <v>6.3781310211946041</v>
      </c>
      <c r="P21" s="52">
        <f t="shared" ref="P21:P30" si="17">(O21-N21)/N21</f>
        <v>-0.15719122087449147</v>
      </c>
    </row>
    <row r="22" spans="1:16" ht="20.100000000000001" customHeight="1" x14ac:dyDescent="0.25">
      <c r="A22" s="8" t="s">
        <v>179</v>
      </c>
      <c r="B22" s="19">
        <v>15.48</v>
      </c>
      <c r="C22" s="140">
        <v>16.25</v>
      </c>
      <c r="D22" s="247">
        <f t="shared" si="2"/>
        <v>9.7365838931240106E-3</v>
      </c>
      <c r="E22" s="215">
        <f t="shared" si="0"/>
        <v>1.0389162026174299E-2</v>
      </c>
      <c r="F22" s="52">
        <f t="shared" si="12"/>
        <v>4.9741602067183435E-2</v>
      </c>
      <c r="H22" s="19">
        <v>10.545</v>
      </c>
      <c r="I22" s="140">
        <v>12.122999999999999</v>
      </c>
      <c r="J22" s="247">
        <f t="shared" si="4"/>
        <v>6.548180512440922E-3</v>
      </c>
      <c r="K22" s="215">
        <f t="shared" si="5"/>
        <v>1.3043744909410369E-2</v>
      </c>
      <c r="L22" s="52">
        <f t="shared" si="14"/>
        <v>0.14964438122332854</v>
      </c>
      <c r="N22" s="27">
        <f t="shared" si="15"/>
        <v>6.8120155038759691</v>
      </c>
      <c r="O22" s="152">
        <f t="shared" si="16"/>
        <v>7.4603076923076914</v>
      </c>
      <c r="P22" s="52">
        <f t="shared" si="17"/>
        <v>9.5168924389976872E-2</v>
      </c>
    </row>
    <row r="23" spans="1:16" ht="20.100000000000001" customHeight="1" x14ac:dyDescent="0.25">
      <c r="A23" s="8" t="s">
        <v>172</v>
      </c>
      <c r="B23" s="19">
        <v>14.17</v>
      </c>
      <c r="C23" s="140">
        <v>16.38</v>
      </c>
      <c r="D23" s="247">
        <f t="shared" si="2"/>
        <v>8.9126223362769527E-3</v>
      </c>
      <c r="E23" s="215">
        <f t="shared" si="0"/>
        <v>1.0472275322383692E-2</v>
      </c>
      <c r="F23" s="52">
        <f t="shared" si="12"/>
        <v>0.1559633027522935</v>
      </c>
      <c r="H23" s="19">
        <v>6.766</v>
      </c>
      <c r="I23" s="140">
        <v>11.868</v>
      </c>
      <c r="J23" s="247">
        <f t="shared" si="4"/>
        <v>4.2015162965552653E-3</v>
      </c>
      <c r="K23" s="215">
        <f t="shared" si="5"/>
        <v>1.2769377595057516E-2</v>
      </c>
      <c r="L23" s="52">
        <f t="shared" si="14"/>
        <v>0.75406443984629035</v>
      </c>
      <c r="N23" s="27">
        <f t="shared" si="15"/>
        <v>4.7748764996471422</v>
      </c>
      <c r="O23" s="152">
        <f t="shared" si="16"/>
        <v>7.2454212454212463</v>
      </c>
      <c r="P23" s="52">
        <f t="shared" si="17"/>
        <v>0.51740495193052105</v>
      </c>
    </row>
    <row r="24" spans="1:16" ht="20.100000000000001" customHeight="1" x14ac:dyDescent="0.25">
      <c r="A24" s="8" t="s">
        <v>175</v>
      </c>
      <c r="B24" s="19">
        <v>0.06</v>
      </c>
      <c r="C24" s="140">
        <v>12.98</v>
      </c>
      <c r="D24" s="247">
        <f t="shared" si="2"/>
        <v>3.7738697260170578E-5</v>
      </c>
      <c r="E24" s="215">
        <f t="shared" si="0"/>
        <v>8.2985429599841485E-3</v>
      </c>
      <c r="F24" s="52">
        <f t="shared" si="12"/>
        <v>215.33333333333334</v>
      </c>
      <c r="H24" s="19">
        <v>0.09</v>
      </c>
      <c r="I24" s="140">
        <v>9.81</v>
      </c>
      <c r="J24" s="247">
        <f t="shared" si="4"/>
        <v>5.5887742638187093E-5</v>
      </c>
      <c r="K24" s="215">
        <f t="shared" si="5"/>
        <v>1.0555071975692134E-2</v>
      </c>
      <c r="L24" s="52">
        <f t="shared" si="14"/>
        <v>108.00000000000001</v>
      </c>
      <c r="N24" s="27">
        <f t="shared" si="15"/>
        <v>15</v>
      </c>
      <c r="O24" s="152">
        <f t="shared" si="16"/>
        <v>7.5577812018489983</v>
      </c>
      <c r="P24" s="52">
        <f t="shared" si="17"/>
        <v>-0.49614791987673346</v>
      </c>
    </row>
    <row r="25" spans="1:16" ht="20.100000000000001" customHeight="1" x14ac:dyDescent="0.25">
      <c r="A25" s="8" t="s">
        <v>183</v>
      </c>
      <c r="B25" s="19">
        <v>0.02</v>
      </c>
      <c r="C25" s="140">
        <v>27.05</v>
      </c>
      <c r="D25" s="247">
        <f t="shared" si="2"/>
        <v>1.2579565753390194E-5</v>
      </c>
      <c r="E25" s="215">
        <f t="shared" si="0"/>
        <v>1.729395894203168E-2</v>
      </c>
      <c r="F25" s="52">
        <f t="shared" si="12"/>
        <v>1351.5</v>
      </c>
      <c r="H25" s="19">
        <v>6.4000000000000001E-2</v>
      </c>
      <c r="I25" s="140">
        <v>8.7810000000000006</v>
      </c>
      <c r="J25" s="247">
        <f t="shared" si="4"/>
        <v>3.974239476493305E-5</v>
      </c>
      <c r="K25" s="215">
        <f t="shared" si="5"/>
        <v>9.4479191660094414E-3</v>
      </c>
      <c r="L25" s="52">
        <f t="shared" si="14"/>
        <v>136.203125</v>
      </c>
      <c r="N25" s="27">
        <f t="shared" si="15"/>
        <v>32</v>
      </c>
      <c r="O25" s="152">
        <f t="shared" si="16"/>
        <v>3.2462107208872459</v>
      </c>
      <c r="P25" s="52">
        <f t="shared" si="17"/>
        <v>-0.89855591497227361</v>
      </c>
    </row>
    <row r="26" spans="1:16" ht="20.100000000000001" customHeight="1" x14ac:dyDescent="0.25">
      <c r="A26" s="8" t="s">
        <v>169</v>
      </c>
      <c r="B26" s="19">
        <v>17.21</v>
      </c>
      <c r="C26" s="140">
        <v>17.55</v>
      </c>
      <c r="D26" s="247">
        <f t="shared" si="2"/>
        <v>1.0824716330792263E-2</v>
      </c>
      <c r="E26" s="215">
        <f t="shared" si="0"/>
        <v>1.1220294988268244E-2</v>
      </c>
      <c r="F26" s="52">
        <f t="shared" si="12"/>
        <v>1.9755955839628112E-2</v>
      </c>
      <c r="H26" s="19">
        <v>9.57</v>
      </c>
      <c r="I26" s="140">
        <v>7.1139999999999999</v>
      </c>
      <c r="J26" s="247">
        <f t="shared" si="4"/>
        <v>5.9427299671938952E-3</v>
      </c>
      <c r="K26" s="215">
        <f t="shared" si="5"/>
        <v>7.6543100953184329E-3</v>
      </c>
      <c r="L26" s="52">
        <f t="shared" si="14"/>
        <v>-0.25663531870428424</v>
      </c>
      <c r="N26" s="27">
        <f t="shared" si="15"/>
        <v>5.5607205113306213</v>
      </c>
      <c r="O26" s="152">
        <f t="shared" si="16"/>
        <v>4.0535612535612531</v>
      </c>
      <c r="P26" s="52">
        <f t="shared" si="17"/>
        <v>-0.27103668574932943</v>
      </c>
    </row>
    <row r="27" spans="1:16" ht="20.100000000000001" customHeight="1" x14ac:dyDescent="0.25">
      <c r="A27" s="8" t="s">
        <v>185</v>
      </c>
      <c r="B27" s="19">
        <v>2.5299999999999998</v>
      </c>
      <c r="C27" s="140">
        <v>12.57</v>
      </c>
      <c r="D27" s="247">
        <f t="shared" si="2"/>
        <v>1.5913150678038594E-3</v>
      </c>
      <c r="E27" s="215">
        <f t="shared" si="0"/>
        <v>8.0364164104006729E-3</v>
      </c>
      <c r="F27" s="52">
        <f t="shared" si="12"/>
        <v>3.9683794466403168</v>
      </c>
      <c r="H27" s="19">
        <v>1.9790000000000001</v>
      </c>
      <c r="I27" s="140">
        <v>7.0069999999999997</v>
      </c>
      <c r="J27" s="247">
        <f t="shared" si="4"/>
        <v>1.2289093631219141E-3</v>
      </c>
      <c r="K27" s="215">
        <f t="shared" si="5"/>
        <v>7.5391834183154705E-3</v>
      </c>
      <c r="L27" s="52">
        <f t="shared" si="14"/>
        <v>2.5406771096513387</v>
      </c>
      <c r="N27" s="27">
        <f t="shared" si="15"/>
        <v>7.8221343873517801</v>
      </c>
      <c r="O27" s="152">
        <f t="shared" si="16"/>
        <v>5.5743834526650744</v>
      </c>
      <c r="P27" s="52">
        <f t="shared" si="17"/>
        <v>-0.2873577496087602</v>
      </c>
    </row>
    <row r="28" spans="1:16" ht="20.100000000000001" customHeight="1" x14ac:dyDescent="0.25">
      <c r="A28" s="8" t="s">
        <v>176</v>
      </c>
      <c r="B28" s="19">
        <v>31.87</v>
      </c>
      <c r="C28" s="140">
        <v>6.86</v>
      </c>
      <c r="D28" s="247">
        <f t="shared" si="2"/>
        <v>2.0045538028027273E-2</v>
      </c>
      <c r="E28" s="215">
        <f t="shared" si="0"/>
        <v>4.3858247076649657E-3</v>
      </c>
      <c r="F28" s="52">
        <f t="shared" si="12"/>
        <v>-0.78475054910574216</v>
      </c>
      <c r="H28" s="19">
        <v>19.215</v>
      </c>
      <c r="I28" s="140">
        <v>3.6749999999999998</v>
      </c>
      <c r="J28" s="247">
        <f t="shared" si="4"/>
        <v>1.1932033053252945E-2</v>
      </c>
      <c r="K28" s="215">
        <f t="shared" si="5"/>
        <v>3.954117177438184E-3</v>
      </c>
      <c r="L28" s="52">
        <f t="shared" si="14"/>
        <v>-0.80874316939890711</v>
      </c>
      <c r="N28" s="27">
        <f t="shared" si="15"/>
        <v>6.0291810480075299</v>
      </c>
      <c r="O28" s="152">
        <f t="shared" si="16"/>
        <v>5.3571428571428568</v>
      </c>
      <c r="P28" s="52">
        <f t="shared" si="17"/>
        <v>-0.11146425783428121</v>
      </c>
    </row>
    <row r="29" spans="1:16" ht="20.100000000000001" customHeight="1" x14ac:dyDescent="0.25">
      <c r="A29" s="8" t="s">
        <v>213</v>
      </c>
      <c r="B29" s="19"/>
      <c r="C29" s="140">
        <v>3.6</v>
      </c>
      <c r="D29" s="247">
        <f t="shared" si="2"/>
        <v>0</v>
      </c>
      <c r="E29" s="215">
        <f t="shared" si="0"/>
        <v>2.3015989719524601E-3</v>
      </c>
      <c r="F29" s="52"/>
      <c r="H29" s="19"/>
      <c r="I29" s="140">
        <v>3.238</v>
      </c>
      <c r="J29" s="247">
        <f t="shared" si="4"/>
        <v>0</v>
      </c>
      <c r="K29" s="215">
        <f t="shared" si="5"/>
        <v>3.4839269171550585E-3</v>
      </c>
      <c r="L29" s="52"/>
      <c r="N29" s="27"/>
      <c r="O29" s="152">
        <f t="shared" si="16"/>
        <v>8.9944444444444436</v>
      </c>
      <c r="P29" s="52"/>
    </row>
    <row r="30" spans="1:16" ht="20.100000000000001" customHeight="1" x14ac:dyDescent="0.25">
      <c r="A30" s="8" t="s">
        <v>184</v>
      </c>
      <c r="B30" s="19">
        <v>0.05</v>
      </c>
      <c r="C30" s="140">
        <v>4.91</v>
      </c>
      <c r="D30" s="247">
        <f t="shared" si="2"/>
        <v>3.1448914383475486E-5</v>
      </c>
      <c r="E30" s="215">
        <f t="shared" si="0"/>
        <v>3.1391252645240498E-3</v>
      </c>
      <c r="F30" s="52">
        <f t="shared" si="12"/>
        <v>97.2</v>
      </c>
      <c r="H30" s="19">
        <v>0.66900000000000004</v>
      </c>
      <c r="I30" s="140">
        <v>2.306</v>
      </c>
      <c r="J30" s="247">
        <f t="shared" si="4"/>
        <v>4.1543222027719078E-4</v>
      </c>
      <c r="K30" s="215">
        <f t="shared" si="5"/>
        <v>2.4811412819516878E-3</v>
      </c>
      <c r="L30" s="52">
        <f t="shared" si="14"/>
        <v>2.4469357249626307</v>
      </c>
      <c r="N30" s="27">
        <f t="shared" si="15"/>
        <v>133.80000000000001</v>
      </c>
      <c r="O30" s="152">
        <f t="shared" si="16"/>
        <v>4.6965376782077399</v>
      </c>
      <c r="P30" s="52">
        <f t="shared" si="17"/>
        <v>-0.96489882153805884</v>
      </c>
    </row>
    <row r="31" spans="1:16" ht="20.100000000000001" customHeight="1" x14ac:dyDescent="0.25">
      <c r="A31" s="8" t="s">
        <v>149</v>
      </c>
      <c r="B31" s="19"/>
      <c r="C31" s="140">
        <v>0.93</v>
      </c>
      <c r="D31" s="247">
        <f t="shared" si="2"/>
        <v>0</v>
      </c>
      <c r="E31" s="215">
        <f t="shared" si="0"/>
        <v>5.9457973442105221E-4</v>
      </c>
      <c r="F31" s="52"/>
      <c r="H31" s="117"/>
      <c r="I31" s="140">
        <v>2.1970000000000001</v>
      </c>
      <c r="J31" s="247">
        <f t="shared" si="4"/>
        <v>0</v>
      </c>
      <c r="K31" s="215">
        <f t="shared" si="5"/>
        <v>2.3638627044439975E-3</v>
      </c>
      <c r="L31" s="52"/>
      <c r="N31" s="27"/>
      <c r="O31" s="152">
        <f t="shared" ref="O31" si="18">(I31/C31)*10</f>
        <v>23.623655913978496</v>
      </c>
      <c r="P31" s="52"/>
    </row>
    <row r="32" spans="1:16" ht="20.100000000000001" customHeight="1" thickBot="1" x14ac:dyDescent="0.3">
      <c r="A32" s="8" t="s">
        <v>17</v>
      </c>
      <c r="B32" s="19">
        <f>B33-SUM(B7:B31)</f>
        <v>36.990000000000009</v>
      </c>
      <c r="C32" s="140">
        <f>C33-SUM(C7:C31)</f>
        <v>8.6199999999994361</v>
      </c>
      <c r="D32" s="247">
        <f t="shared" si="2"/>
        <v>2.3265906860895171E-2</v>
      </c>
      <c r="E32" s="215">
        <f t="shared" si="0"/>
        <v>5.5110508717302522E-3</v>
      </c>
      <c r="F32" s="52">
        <f t="shared" si="12"/>
        <v>-0.76696404433632237</v>
      </c>
      <c r="H32" s="196">
        <f>H33-SUM(H7:H31)</f>
        <v>19.412000000000035</v>
      </c>
      <c r="I32" s="20">
        <f>I33-SUM(I7:I31)</f>
        <v>4.3939999999997781</v>
      </c>
      <c r="J32" s="247">
        <f t="shared" si="4"/>
        <v>1.2054365112138777E-2</v>
      </c>
      <c r="K32" s="215">
        <f t="shared" si="5"/>
        <v>4.7277254088877564E-3</v>
      </c>
      <c r="L32" s="52">
        <f t="shared" si="6"/>
        <v>-0.77364516793737015</v>
      </c>
      <c r="N32" s="27">
        <f t="shared" si="7"/>
        <v>5.2479048391457228</v>
      </c>
      <c r="O32" s="152">
        <f t="shared" si="1"/>
        <v>5.0974477958237419</v>
      </c>
      <c r="P32" s="52"/>
    </row>
    <row r="33" spans="1:16" ht="26.25" customHeight="1" thickBot="1" x14ac:dyDescent="0.3">
      <c r="A33" s="12" t="s">
        <v>18</v>
      </c>
      <c r="B33" s="17">
        <v>1589.8799999999999</v>
      </c>
      <c r="C33" s="145">
        <v>1564.1299999999994</v>
      </c>
      <c r="D33" s="243">
        <f>SUM(D7:D32)</f>
        <v>1</v>
      </c>
      <c r="E33" s="244">
        <f>SUM(E7:E32)</f>
        <v>1.0000000000000004</v>
      </c>
      <c r="F33" s="57">
        <f>(C33-B33)/B33</f>
        <v>-1.6196190907490162E-2</v>
      </c>
      <c r="G33" s="1"/>
      <c r="H33" s="17">
        <v>1610.3710000000001</v>
      </c>
      <c r="I33" s="145">
        <v>929.41099999999994</v>
      </c>
      <c r="J33" s="243">
        <f>SUM(J7:J32)</f>
        <v>1.0000000000000002</v>
      </c>
      <c r="K33" s="244">
        <f>SUM(K7:K32)</f>
        <v>0.99999999999999989</v>
      </c>
      <c r="L33" s="57">
        <f t="shared" si="6"/>
        <v>-0.42285908029888769</v>
      </c>
      <c r="N33" s="29">
        <f t="shared" si="7"/>
        <v>10.128883940926361</v>
      </c>
      <c r="O33" s="146">
        <f>(I33/C33)*10</f>
        <v>5.942031672559188</v>
      </c>
      <c r="P33" s="57">
        <f t="shared" si="8"/>
        <v>-0.41335770977194697</v>
      </c>
    </row>
    <row r="35" spans="1:16" ht="15.75" thickBot="1" x14ac:dyDescent="0.3"/>
    <row r="36" spans="1:16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61"/>
      <c r="L36" s="130" t="s">
        <v>0</v>
      </c>
      <c r="N36" s="368" t="s">
        <v>22</v>
      </c>
      <c r="O36" s="358"/>
      <c r="P36" s="130" t="s">
        <v>0</v>
      </c>
    </row>
    <row r="37" spans="1:16" x14ac:dyDescent="0.25">
      <c r="A37" s="373"/>
      <c r="B37" s="363" t="str">
        <f>B5</f>
        <v>jan</v>
      </c>
      <c r="C37" s="365"/>
      <c r="D37" s="363" t="str">
        <f>B5</f>
        <v>jan</v>
      </c>
      <c r="E37" s="365"/>
      <c r="F37" s="131" t="str">
        <f>F5</f>
        <v>2024/2023</v>
      </c>
      <c r="H37" s="366" t="str">
        <f>B5</f>
        <v>jan</v>
      </c>
      <c r="I37" s="365"/>
      <c r="J37" s="363" t="str">
        <f>B5</f>
        <v>jan</v>
      </c>
      <c r="K37" s="364"/>
      <c r="L37" s="131" t="str">
        <f>L5</f>
        <v>2024/2023</v>
      </c>
      <c r="N37" s="366" t="str">
        <f>B5</f>
        <v>jan</v>
      </c>
      <c r="O37" s="364"/>
      <c r="P37" s="131" t="str">
        <f>P5</f>
        <v>2024/2023</v>
      </c>
    </row>
    <row r="38" spans="1:16" ht="19.5" customHeight="1" thickBot="1" x14ac:dyDescent="0.3">
      <c r="A38" s="374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159</v>
      </c>
      <c r="B39" s="39">
        <v>397.76</v>
      </c>
      <c r="C39" s="147">
        <v>261.89999999999998</v>
      </c>
      <c r="D39" s="247">
        <f t="shared" ref="D39:D59" si="19">B39/$B$60</f>
        <v>0.36683236343850006</v>
      </c>
      <c r="E39" s="246">
        <f t="shared" ref="E39:E59" si="20">C39/$C$60</f>
        <v>0.33241524617005336</v>
      </c>
      <c r="F39" s="52">
        <f>(C39-B39)/B39</f>
        <v>-0.34156275140788417</v>
      </c>
      <c r="H39" s="39">
        <v>155.07599999999999</v>
      </c>
      <c r="I39" s="147">
        <v>90.492000000000004</v>
      </c>
      <c r="J39" s="247">
        <f t="shared" ref="J39:J59" si="21">H39/$H$60</f>
        <v>0.32771281912566802</v>
      </c>
      <c r="K39" s="246">
        <f t="shared" ref="K39:K59" si="22">I39/$I$60</f>
        <v>0.23741024181255793</v>
      </c>
      <c r="L39" s="52">
        <f>(I39-H39)/H39</f>
        <v>-0.41646676468312305</v>
      </c>
      <c r="N39" s="27">
        <f t="shared" ref="N39:N60" si="23">(H39/B39)*10</f>
        <v>3.8987329042638774</v>
      </c>
      <c r="O39" s="151">
        <f t="shared" ref="O39:O60" si="24">(I39/C39)*10</f>
        <v>3.4552119129438723</v>
      </c>
      <c r="P39" s="61">
        <f t="shared" si="8"/>
        <v>-0.11376029141030543</v>
      </c>
    </row>
    <row r="40" spans="1:16" ht="20.100000000000001" customHeight="1" x14ac:dyDescent="0.25">
      <c r="A40" s="38" t="s">
        <v>165</v>
      </c>
      <c r="B40" s="19">
        <v>479.43</v>
      </c>
      <c r="C40" s="140">
        <v>113.79</v>
      </c>
      <c r="D40" s="247">
        <f t="shared" si="19"/>
        <v>0.44215215205983532</v>
      </c>
      <c r="E40" s="215">
        <f t="shared" si="20"/>
        <v>0.14442738015154782</v>
      </c>
      <c r="F40" s="52">
        <f t="shared" ref="F40:F60" si="25">(C40-B40)/B40</f>
        <v>-0.76265565358863652</v>
      </c>
      <c r="H40" s="19">
        <v>195.90600000000001</v>
      </c>
      <c r="I40" s="140">
        <v>77.278999999999996</v>
      </c>
      <c r="J40" s="247">
        <f t="shared" si="21"/>
        <v>0.41399641171833895</v>
      </c>
      <c r="K40" s="215">
        <f t="shared" si="22"/>
        <v>0.20274528220210253</v>
      </c>
      <c r="L40" s="52">
        <f t="shared" ref="L40:L60" si="26">(I40-H40)/H40</f>
        <v>-0.60553020326074758</v>
      </c>
      <c r="N40" s="27">
        <f t="shared" si="23"/>
        <v>4.0862273950316004</v>
      </c>
      <c r="O40" s="152">
        <f t="shared" si="24"/>
        <v>6.7913700676685114</v>
      </c>
      <c r="P40" s="52">
        <f t="shared" si="8"/>
        <v>0.66201471702873527</v>
      </c>
    </row>
    <row r="41" spans="1:16" ht="20.100000000000001" customHeight="1" x14ac:dyDescent="0.25">
      <c r="A41" s="38" t="s">
        <v>163</v>
      </c>
      <c r="B41" s="19">
        <v>10.17</v>
      </c>
      <c r="C41" s="140">
        <v>126.8</v>
      </c>
      <c r="D41" s="247">
        <f t="shared" si="19"/>
        <v>9.3792365651889226E-3</v>
      </c>
      <c r="E41" s="215">
        <f t="shared" si="20"/>
        <v>0.16094025664132405</v>
      </c>
      <c r="F41" s="52">
        <f t="shared" si="25"/>
        <v>11.468043264503441</v>
      </c>
      <c r="H41" s="19">
        <v>4.5490000000000004</v>
      </c>
      <c r="I41" s="140">
        <v>56.984000000000002</v>
      </c>
      <c r="J41" s="247">
        <f t="shared" si="21"/>
        <v>9.6131291379882387E-3</v>
      </c>
      <c r="K41" s="215">
        <f t="shared" si="22"/>
        <v>0.14950034499675993</v>
      </c>
      <c r="L41" s="52">
        <f t="shared" si="26"/>
        <v>11.526709166849857</v>
      </c>
      <c r="N41" s="27">
        <f t="shared" si="23"/>
        <v>4.4729596853490659</v>
      </c>
      <c r="O41" s="152">
        <f t="shared" si="24"/>
        <v>4.4940063091482649</v>
      </c>
      <c r="P41" s="52">
        <f t="shared" si="8"/>
        <v>4.7053014736833298E-3</v>
      </c>
    </row>
    <row r="42" spans="1:16" ht="20.100000000000001" customHeight="1" x14ac:dyDescent="0.25">
      <c r="A42" s="38" t="s">
        <v>170</v>
      </c>
      <c r="B42" s="19">
        <v>16.73</v>
      </c>
      <c r="C42" s="140">
        <v>109.95</v>
      </c>
      <c r="D42" s="247">
        <f t="shared" si="19"/>
        <v>1.5429166935654933E-2</v>
      </c>
      <c r="E42" s="215">
        <f t="shared" si="20"/>
        <v>0.13955347963496514</v>
      </c>
      <c r="F42" s="52">
        <f t="shared" si="25"/>
        <v>5.5720263000597727</v>
      </c>
      <c r="H42" s="19">
        <v>14.734999999999999</v>
      </c>
      <c r="I42" s="140">
        <v>53.334000000000003</v>
      </c>
      <c r="J42" s="247">
        <f t="shared" si="21"/>
        <v>3.1138592624369462E-2</v>
      </c>
      <c r="K42" s="215">
        <f t="shared" si="22"/>
        <v>0.13992438930326398</v>
      </c>
      <c r="L42" s="52">
        <f t="shared" si="26"/>
        <v>2.6195453003053957</v>
      </c>
      <c r="N42" s="27">
        <f t="shared" si="23"/>
        <v>8.8075313807531366</v>
      </c>
      <c r="O42" s="152">
        <f t="shared" si="24"/>
        <v>4.8507503410641197</v>
      </c>
      <c r="P42" s="52">
        <f t="shared" si="8"/>
        <v>-0.44924972374616401</v>
      </c>
    </row>
    <row r="43" spans="1:16" ht="20.100000000000001" customHeight="1" x14ac:dyDescent="0.25">
      <c r="A43" s="38" t="s">
        <v>166</v>
      </c>
      <c r="B43" s="19">
        <v>57.05</v>
      </c>
      <c r="C43" s="140">
        <v>67.27</v>
      </c>
      <c r="D43" s="247">
        <f t="shared" si="19"/>
        <v>5.2614104822421633E-2</v>
      </c>
      <c r="E43" s="215">
        <f t="shared" si="20"/>
        <v>8.5382106185030504E-2</v>
      </c>
      <c r="F43" s="52">
        <f t="shared" si="25"/>
        <v>0.17914110429447852</v>
      </c>
      <c r="H43" s="19">
        <v>30.016999999999999</v>
      </c>
      <c r="I43" s="140">
        <v>30.535</v>
      </c>
      <c r="J43" s="247">
        <f t="shared" si="21"/>
        <v>6.3433127574190576E-2</v>
      </c>
      <c r="K43" s="215">
        <f t="shared" si="22"/>
        <v>8.011008413723264E-2</v>
      </c>
      <c r="L43" s="52">
        <f t="shared" si="26"/>
        <v>1.725688776360065E-2</v>
      </c>
      <c r="N43" s="27">
        <f t="shared" si="23"/>
        <v>5.2615249780893958</v>
      </c>
      <c r="O43" s="152">
        <f t="shared" si="24"/>
        <v>4.5391705069124431</v>
      </c>
      <c r="P43" s="52">
        <f t="shared" si="8"/>
        <v>-0.13728994430038027</v>
      </c>
    </row>
    <row r="44" spans="1:16" ht="20.100000000000001" customHeight="1" x14ac:dyDescent="0.25">
      <c r="A44" s="38" t="s">
        <v>174</v>
      </c>
      <c r="B44" s="19">
        <v>19</v>
      </c>
      <c r="C44" s="140">
        <v>15.63</v>
      </c>
      <c r="D44" s="247">
        <f t="shared" si="19"/>
        <v>1.7522664182752164E-2</v>
      </c>
      <c r="E44" s="215">
        <f t="shared" si="20"/>
        <v>1.9838298196402957E-2</v>
      </c>
      <c r="F44" s="52">
        <f t="shared" si="25"/>
        <v>-0.17736842105263154</v>
      </c>
      <c r="H44" s="19">
        <v>13.557</v>
      </c>
      <c r="I44" s="140">
        <v>14.238</v>
      </c>
      <c r="J44" s="247">
        <f t="shared" si="21"/>
        <v>2.864919580648638E-2</v>
      </c>
      <c r="K44" s="215">
        <f t="shared" si="22"/>
        <v>3.7354097853149443E-2</v>
      </c>
      <c r="L44" s="52">
        <f t="shared" si="26"/>
        <v>5.0232352290329657E-2</v>
      </c>
      <c r="N44" s="27">
        <f t="shared" si="23"/>
        <v>7.1352631578947365</v>
      </c>
      <c r="O44" s="152">
        <f t="shared" si="24"/>
        <v>9.1094049904030712</v>
      </c>
      <c r="P44" s="52">
        <f t="shared" si="8"/>
        <v>0.27667400470353587</v>
      </c>
    </row>
    <row r="45" spans="1:16" ht="20.100000000000001" customHeight="1" x14ac:dyDescent="0.25">
      <c r="A45" s="38" t="s">
        <v>179</v>
      </c>
      <c r="B45" s="19">
        <v>15.48</v>
      </c>
      <c r="C45" s="140">
        <v>16.25</v>
      </c>
      <c r="D45" s="247">
        <f t="shared" si="19"/>
        <v>1.4276360081526503E-2</v>
      </c>
      <c r="E45" s="215">
        <f t="shared" si="20"/>
        <v>2.062523005064287E-2</v>
      </c>
      <c r="F45" s="52">
        <f t="shared" si="25"/>
        <v>4.9741602067183435E-2</v>
      </c>
      <c r="H45" s="19">
        <v>10.545</v>
      </c>
      <c r="I45" s="140">
        <v>12.122999999999999</v>
      </c>
      <c r="J45" s="247">
        <f t="shared" si="21"/>
        <v>2.2284116676211468E-2</v>
      </c>
      <c r="K45" s="215">
        <f t="shared" si="22"/>
        <v>3.1805290649931921E-2</v>
      </c>
      <c r="L45" s="52">
        <f t="shared" si="26"/>
        <v>0.14964438122332854</v>
      </c>
      <c r="N45" s="27">
        <f t="shared" si="23"/>
        <v>6.8120155038759691</v>
      </c>
      <c r="O45" s="152">
        <f t="shared" si="24"/>
        <v>7.4603076923076914</v>
      </c>
      <c r="P45" s="52">
        <f t="shared" si="8"/>
        <v>9.5168924389976872E-2</v>
      </c>
    </row>
    <row r="46" spans="1:16" ht="20.100000000000001" customHeight="1" x14ac:dyDescent="0.25">
      <c r="A46" s="38" t="s">
        <v>172</v>
      </c>
      <c r="B46" s="19">
        <v>14.17</v>
      </c>
      <c r="C46" s="140">
        <v>16.38</v>
      </c>
      <c r="D46" s="247">
        <f t="shared" si="19"/>
        <v>1.3068218498399904E-2</v>
      </c>
      <c r="E46" s="215">
        <f t="shared" si="20"/>
        <v>2.0790231891048012E-2</v>
      </c>
      <c r="F46" s="52">
        <f t="shared" si="25"/>
        <v>0.1559633027522935</v>
      </c>
      <c r="H46" s="19">
        <v>6.766</v>
      </c>
      <c r="I46" s="140">
        <v>11.868</v>
      </c>
      <c r="J46" s="247">
        <f t="shared" si="21"/>
        <v>1.4298182402204533E-2</v>
      </c>
      <c r="K46" s="215">
        <f t="shared" si="22"/>
        <v>3.1136285526139739E-2</v>
      </c>
      <c r="L46" s="52">
        <f t="shared" si="26"/>
        <v>0.75406443984629035</v>
      </c>
      <c r="N46" s="27">
        <f t="shared" si="23"/>
        <v>4.7748764996471422</v>
      </c>
      <c r="O46" s="152">
        <f t="shared" si="24"/>
        <v>7.2454212454212463</v>
      </c>
      <c r="P46" s="52">
        <f t="shared" si="8"/>
        <v>0.51740495193052105</v>
      </c>
    </row>
    <row r="47" spans="1:16" ht="20.100000000000001" customHeight="1" x14ac:dyDescent="0.25">
      <c r="A47" s="38" t="s">
        <v>175</v>
      </c>
      <c r="B47" s="19">
        <v>0.06</v>
      </c>
      <c r="C47" s="140">
        <v>12.98</v>
      </c>
      <c r="D47" s="247">
        <f t="shared" si="19"/>
        <v>5.5334728998164734E-5</v>
      </c>
      <c r="E47" s="215">
        <f t="shared" si="20"/>
        <v>1.6474799141990428E-2</v>
      </c>
      <c r="F47" s="52">
        <f t="shared" si="25"/>
        <v>215.33333333333334</v>
      </c>
      <c r="H47" s="19">
        <v>0.09</v>
      </c>
      <c r="I47" s="140">
        <v>9.81</v>
      </c>
      <c r="J47" s="247">
        <f t="shared" si="21"/>
        <v>1.90191607478334E-4</v>
      </c>
      <c r="K47" s="215">
        <f t="shared" si="22"/>
        <v>2.5737020644711058E-2</v>
      </c>
      <c r="L47" s="52">
        <f t="shared" si="26"/>
        <v>108.00000000000001</v>
      </c>
      <c r="N47" s="27">
        <f t="shared" si="23"/>
        <v>15</v>
      </c>
      <c r="O47" s="152">
        <f t="shared" si="24"/>
        <v>7.5577812018489983</v>
      </c>
      <c r="P47" s="52">
        <f t="shared" si="8"/>
        <v>-0.49614791987673346</v>
      </c>
    </row>
    <row r="48" spans="1:16" ht="20.100000000000001" customHeight="1" x14ac:dyDescent="0.25">
      <c r="A48" s="38" t="s">
        <v>169</v>
      </c>
      <c r="B48" s="19">
        <v>17.21</v>
      </c>
      <c r="C48" s="140">
        <v>17.55</v>
      </c>
      <c r="D48" s="247">
        <f t="shared" si="19"/>
        <v>1.5871844767640253E-2</v>
      </c>
      <c r="E48" s="215">
        <f t="shared" si="20"/>
        <v>2.2275248454694301E-2</v>
      </c>
      <c r="F48" s="52">
        <f t="shared" si="25"/>
        <v>1.9755955839628112E-2</v>
      </c>
      <c r="H48" s="19">
        <v>9.57</v>
      </c>
      <c r="I48" s="140">
        <v>7.1139999999999999</v>
      </c>
      <c r="J48" s="247">
        <f t="shared" si="21"/>
        <v>2.0223707595196184E-2</v>
      </c>
      <c r="K48" s="215">
        <f t="shared" si="22"/>
        <v>1.8663931179049385E-2</v>
      </c>
      <c r="L48" s="52">
        <f t="shared" si="26"/>
        <v>-0.25663531870428424</v>
      </c>
      <c r="N48" s="27">
        <f t="shared" ref="N48" si="27">(H48/B48)*10</f>
        <v>5.5607205113306213</v>
      </c>
      <c r="O48" s="152">
        <f t="shared" ref="O48" si="28">(I48/C48)*10</f>
        <v>4.0535612535612531</v>
      </c>
      <c r="P48" s="52">
        <f t="shared" ref="P48" si="29">(O48-N48)/N48</f>
        <v>-0.27103668574932943</v>
      </c>
    </row>
    <row r="49" spans="1:16" ht="20.100000000000001" customHeight="1" x14ac:dyDescent="0.25">
      <c r="A49" s="38" t="s">
        <v>185</v>
      </c>
      <c r="B49" s="19">
        <v>2.5299999999999998</v>
      </c>
      <c r="C49" s="140">
        <v>12.57</v>
      </c>
      <c r="D49" s="247">
        <f t="shared" si="19"/>
        <v>2.3332810727559462E-3</v>
      </c>
      <c r="E49" s="215">
        <f t="shared" si="20"/>
        <v>1.595440872225113E-2</v>
      </c>
      <c r="F49" s="52">
        <f t="shared" si="25"/>
        <v>3.9683794466403168</v>
      </c>
      <c r="H49" s="19">
        <v>1.9790000000000001</v>
      </c>
      <c r="I49" s="140">
        <v>7.0069999999999997</v>
      </c>
      <c r="J49" s="247">
        <f t="shared" si="21"/>
        <v>4.1821021244402559E-3</v>
      </c>
      <c r="K49" s="215">
        <f t="shared" si="22"/>
        <v>1.8383211382007172E-2</v>
      </c>
      <c r="L49" s="52">
        <f t="shared" si="26"/>
        <v>2.5406771096513387</v>
      </c>
      <c r="N49" s="27">
        <f t="shared" ref="N49:N53" si="30">(H49/B49)*10</f>
        <v>7.8221343873517801</v>
      </c>
      <c r="O49" s="152">
        <f t="shared" ref="O49:O53" si="31">(I49/C49)*10</f>
        <v>5.5743834526650744</v>
      </c>
      <c r="P49" s="52">
        <f t="shared" ref="P49:P53" si="32">(O49-N49)/N49</f>
        <v>-0.2873577496087602</v>
      </c>
    </row>
    <row r="50" spans="1:16" ht="20.100000000000001" customHeight="1" x14ac:dyDescent="0.25">
      <c r="A50" s="38" t="s">
        <v>176</v>
      </c>
      <c r="B50" s="19">
        <v>31.87</v>
      </c>
      <c r="C50" s="140">
        <v>6.86</v>
      </c>
      <c r="D50" s="247">
        <f t="shared" si="19"/>
        <v>2.9391963552858502E-2</v>
      </c>
      <c r="E50" s="215">
        <f t="shared" si="20"/>
        <v>8.7070201936867743E-3</v>
      </c>
      <c r="F50" s="52">
        <f t="shared" si="25"/>
        <v>-0.78475054910574216</v>
      </c>
      <c r="H50" s="19">
        <v>19.215</v>
      </c>
      <c r="I50" s="140">
        <v>3.6749999999999998</v>
      </c>
      <c r="J50" s="247">
        <f t="shared" si="21"/>
        <v>4.060590819662431E-2</v>
      </c>
      <c r="K50" s="215">
        <f t="shared" si="22"/>
        <v>9.6415444311226429E-3</v>
      </c>
      <c r="L50" s="52">
        <f t="shared" si="26"/>
        <v>-0.80874316939890711</v>
      </c>
      <c r="N50" s="27">
        <f t="shared" si="30"/>
        <v>6.0291810480075299</v>
      </c>
      <c r="O50" s="152">
        <f t="shared" si="31"/>
        <v>5.3571428571428568</v>
      </c>
      <c r="P50" s="52">
        <f t="shared" si="32"/>
        <v>-0.11146425783428121</v>
      </c>
    </row>
    <row r="51" spans="1:16" ht="20.100000000000001" customHeight="1" x14ac:dyDescent="0.25">
      <c r="A51" s="38" t="s">
        <v>213</v>
      </c>
      <c r="B51" s="19"/>
      <c r="C51" s="140">
        <v>3.6</v>
      </c>
      <c r="D51" s="247">
        <f t="shared" si="19"/>
        <v>0</v>
      </c>
      <c r="E51" s="215">
        <f t="shared" si="20"/>
        <v>4.5692817342962667E-3</v>
      </c>
      <c r="F51" s="52"/>
      <c r="H51" s="19"/>
      <c r="I51" s="140">
        <v>3.238</v>
      </c>
      <c r="J51" s="247">
        <f t="shared" si="21"/>
        <v>0</v>
      </c>
      <c r="K51" s="215">
        <f t="shared" si="22"/>
        <v>8.495053297408196E-3</v>
      </c>
      <c r="L51" s="52"/>
      <c r="N51" s="27"/>
      <c r="O51" s="152">
        <f t="shared" si="31"/>
        <v>8.9944444444444436</v>
      </c>
      <c r="P51" s="52"/>
    </row>
    <row r="52" spans="1:16" ht="20.100000000000001" customHeight="1" x14ac:dyDescent="0.25">
      <c r="A52" s="38" t="s">
        <v>184</v>
      </c>
      <c r="B52" s="19">
        <v>0.05</v>
      </c>
      <c r="C52" s="140">
        <v>4.91</v>
      </c>
      <c r="D52" s="247">
        <f t="shared" si="19"/>
        <v>4.6112274165137284E-5</v>
      </c>
      <c r="E52" s="215">
        <f t="shared" si="20"/>
        <v>6.2319925876096307E-3</v>
      </c>
      <c r="F52" s="52">
        <f t="shared" si="25"/>
        <v>97.2</v>
      </c>
      <c r="H52" s="19">
        <v>0.66900000000000004</v>
      </c>
      <c r="I52" s="140">
        <v>2.306</v>
      </c>
      <c r="J52" s="247">
        <f t="shared" si="21"/>
        <v>1.4137576155889495E-3</v>
      </c>
      <c r="K52" s="215">
        <f t="shared" si="22"/>
        <v>6.0499051586853925E-3</v>
      </c>
      <c r="L52" s="52">
        <f t="shared" si="26"/>
        <v>2.4469357249626307</v>
      </c>
      <c r="N52" s="27">
        <f t="shared" si="30"/>
        <v>133.80000000000001</v>
      </c>
      <c r="O52" s="152">
        <f t="shared" si="31"/>
        <v>4.6965376782077399</v>
      </c>
      <c r="P52" s="52">
        <f t="shared" si="32"/>
        <v>-0.96489882153805884</v>
      </c>
    </row>
    <row r="53" spans="1:16" ht="20.100000000000001" customHeight="1" x14ac:dyDescent="0.25">
      <c r="A53" s="38" t="s">
        <v>190</v>
      </c>
      <c r="B53" s="19">
        <v>0.11</v>
      </c>
      <c r="C53" s="140">
        <v>0.98</v>
      </c>
      <c r="D53" s="247">
        <f t="shared" si="19"/>
        <v>1.0144700316330201E-4</v>
      </c>
      <c r="E53" s="215">
        <f t="shared" si="20"/>
        <v>1.2438600276695392E-3</v>
      </c>
      <c r="F53" s="52">
        <f t="shared" si="25"/>
        <v>7.9090909090909092</v>
      </c>
      <c r="H53" s="19">
        <v>0.20899999999999999</v>
      </c>
      <c r="I53" s="140">
        <v>0.73099999999999998</v>
      </c>
      <c r="J53" s="247">
        <f t="shared" si="21"/>
        <v>4.416671773663534E-4</v>
      </c>
      <c r="K53" s="215">
        <f t="shared" si="22"/>
        <v>1.9178146882042593E-3</v>
      </c>
      <c r="L53" s="52">
        <f t="shared" si="26"/>
        <v>2.4976076555023927</v>
      </c>
      <c r="N53" s="27">
        <f t="shared" si="30"/>
        <v>19</v>
      </c>
      <c r="O53" s="152">
        <f t="shared" si="31"/>
        <v>7.4591836734693873</v>
      </c>
      <c r="P53" s="52">
        <f t="shared" si="32"/>
        <v>-0.60741138560687435</v>
      </c>
    </row>
    <row r="54" spans="1:16" ht="20.100000000000001" customHeight="1" x14ac:dyDescent="0.25">
      <c r="A54" s="38" t="s">
        <v>187</v>
      </c>
      <c r="B54" s="19">
        <v>0.13</v>
      </c>
      <c r="C54" s="140">
        <v>0.11</v>
      </c>
      <c r="D54" s="247">
        <f t="shared" si="19"/>
        <v>1.1989191282935692E-4</v>
      </c>
      <c r="E54" s="215">
        <f t="shared" si="20"/>
        <v>1.3961694188127481E-4</v>
      </c>
      <c r="F54" s="52">
        <f t="shared" si="25"/>
        <v>-0.15384615384615388</v>
      </c>
      <c r="H54" s="19">
        <v>0.156</v>
      </c>
      <c r="I54" s="140">
        <v>0.16600000000000001</v>
      </c>
      <c r="J54" s="247">
        <f t="shared" si="21"/>
        <v>3.2966545296244564E-4</v>
      </c>
      <c r="K54" s="215">
        <f t="shared" si="22"/>
        <v>4.3550921784118611E-4</v>
      </c>
      <c r="L54" s="52">
        <f t="shared" si="26"/>
        <v>6.4102564102564166E-2</v>
      </c>
      <c r="N54" s="27">
        <f t="shared" ref="N54:N55" si="33">(H54/B54)*10</f>
        <v>12</v>
      </c>
      <c r="O54" s="152">
        <f t="shared" ref="O54:O55" si="34">(I54/C54)*10</f>
        <v>15.090909090909093</v>
      </c>
      <c r="P54" s="52">
        <f t="shared" ref="P54:P55" si="35">(O54-N54)/N54</f>
        <v>0.25757575757575779</v>
      </c>
    </row>
    <row r="55" spans="1:16" ht="20.100000000000001" customHeight="1" x14ac:dyDescent="0.25">
      <c r="A55" s="38" t="s">
        <v>186</v>
      </c>
      <c r="B55" s="19">
        <v>0.04</v>
      </c>
      <c r="C55" s="140">
        <v>0.08</v>
      </c>
      <c r="D55" s="247">
        <f t="shared" si="19"/>
        <v>3.6889819332109827E-5</v>
      </c>
      <c r="E55" s="215">
        <f t="shared" si="20"/>
        <v>1.015395940954726E-4</v>
      </c>
      <c r="F55" s="52">
        <f t="shared" si="25"/>
        <v>1</v>
      </c>
      <c r="H55" s="19">
        <v>3.6999999999999998E-2</v>
      </c>
      <c r="I55" s="140">
        <v>8.7999999999999995E-2</v>
      </c>
      <c r="J55" s="247">
        <f t="shared" si="21"/>
        <v>7.8189883074426198E-5</v>
      </c>
      <c r="K55" s="215">
        <f t="shared" si="22"/>
        <v>2.3087235644592998E-4</v>
      </c>
      <c r="L55" s="52">
        <f t="shared" si="26"/>
        <v>1.3783783783783783</v>
      </c>
      <c r="N55" s="27">
        <f t="shared" si="33"/>
        <v>9.25</v>
      </c>
      <c r="O55" s="152">
        <f t="shared" si="34"/>
        <v>10.999999999999998</v>
      </c>
      <c r="P55" s="52">
        <f t="shared" si="35"/>
        <v>0.18918918918918901</v>
      </c>
    </row>
    <row r="56" spans="1:16" ht="20.100000000000001" customHeight="1" x14ac:dyDescent="0.25">
      <c r="A56" s="38" t="s">
        <v>189</v>
      </c>
      <c r="B56" s="19"/>
      <c r="C56" s="140">
        <v>0.09</v>
      </c>
      <c r="D56" s="247">
        <f t="shared" si="19"/>
        <v>0</v>
      </c>
      <c r="E56" s="215">
        <f t="shared" si="20"/>
        <v>1.1423204335740665E-4</v>
      </c>
      <c r="F56" s="52"/>
      <c r="H56" s="19"/>
      <c r="I56" s="140">
        <v>8.6999999999999994E-2</v>
      </c>
      <c r="J56" s="247">
        <f t="shared" si="21"/>
        <v>0</v>
      </c>
      <c r="K56" s="215">
        <f t="shared" si="22"/>
        <v>2.2824880694086259E-4</v>
      </c>
      <c r="L56" s="52"/>
      <c r="N56" s="27"/>
      <c r="O56" s="152">
        <f t="shared" ref="O56" si="36">(I56/C56)*10</f>
        <v>9.6666666666666661</v>
      </c>
      <c r="P56" s="52"/>
    </row>
    <row r="57" spans="1:16" ht="20.100000000000001" customHeight="1" x14ac:dyDescent="0.25">
      <c r="A57" s="38" t="s">
        <v>188</v>
      </c>
      <c r="B57" s="19">
        <v>19.38</v>
      </c>
      <c r="C57" s="140">
        <v>0.14000000000000001</v>
      </c>
      <c r="D57" s="247">
        <f t="shared" si="19"/>
        <v>1.7873117466407209E-2</v>
      </c>
      <c r="E57" s="215">
        <f t="shared" si="20"/>
        <v>1.7769428966707705E-4</v>
      </c>
      <c r="F57" s="52">
        <f t="shared" si="25"/>
        <v>-0.99277605779153766</v>
      </c>
      <c r="H57" s="19">
        <v>7.5010000000000003</v>
      </c>
      <c r="I57" s="140">
        <v>5.2999999999999999E-2</v>
      </c>
      <c r="J57" s="247">
        <f t="shared" si="21"/>
        <v>1.5851413863277593E-2</v>
      </c>
      <c r="K57" s="215">
        <f t="shared" si="22"/>
        <v>1.3904812376857147E-4</v>
      </c>
      <c r="L57" s="52">
        <f t="shared" si="26"/>
        <v>-0.99293427542994273</v>
      </c>
      <c r="N57" s="27">
        <f t="shared" ref="N57" si="37">(H57/B57)*10</f>
        <v>3.8704850361197112</v>
      </c>
      <c r="O57" s="152">
        <f t="shared" ref="O57" si="38">(I57/C57)*10</f>
        <v>3.7857142857142851</v>
      </c>
      <c r="P57" s="52">
        <f t="shared" ref="P57" si="39">(O57-N57)/N57</f>
        <v>-2.1901841659207524E-2</v>
      </c>
    </row>
    <row r="58" spans="1:16" ht="20.100000000000001" customHeight="1" x14ac:dyDescent="0.25">
      <c r="A58" s="38" t="s">
        <v>191</v>
      </c>
      <c r="B58" s="19">
        <v>0.12</v>
      </c>
      <c r="C58" s="140">
        <v>0.01</v>
      </c>
      <c r="D58" s="247">
        <f t="shared" si="19"/>
        <v>1.1066945799632947E-4</v>
      </c>
      <c r="E58" s="215">
        <f t="shared" si="20"/>
        <v>1.2692449261934075E-5</v>
      </c>
      <c r="F58" s="52">
        <f t="shared" si="25"/>
        <v>-0.91666666666666674</v>
      </c>
      <c r="H58" s="19">
        <v>8.7999999999999995E-2</v>
      </c>
      <c r="I58" s="140">
        <v>1.9E-2</v>
      </c>
      <c r="J58" s="247">
        <f t="shared" si="21"/>
        <v>1.8596512731214879E-4</v>
      </c>
      <c r="K58" s="215">
        <f t="shared" si="22"/>
        <v>4.9847440596280338E-5</v>
      </c>
      <c r="L58" s="52">
        <f t="shared" ref="L58:L59" si="40">(I58-H58)/H58</f>
        <v>-0.78409090909090906</v>
      </c>
      <c r="N58" s="27">
        <f t="shared" ref="N58" si="41">(H58/B58)*10</f>
        <v>7.333333333333333</v>
      </c>
      <c r="O58" s="152">
        <f t="shared" ref="O58" si="42">(I58/C58)*10</f>
        <v>19</v>
      </c>
      <c r="P58" s="52">
        <f t="shared" ref="P58" si="43">(O58-N58)/N58</f>
        <v>1.5909090909090911</v>
      </c>
    </row>
    <row r="59" spans="1:16" ht="20.100000000000001" customHeight="1" thickBot="1" x14ac:dyDescent="0.3">
      <c r="A59" s="8" t="s">
        <v>17</v>
      </c>
      <c r="B59" s="19">
        <f>B60-SUM(B39:B58)</f>
        <v>3.0200000000002092</v>
      </c>
      <c r="C59" s="142">
        <f>C60-SUM(C39:C58)</f>
        <v>1.999999999998181E-2</v>
      </c>
      <c r="D59" s="247">
        <f t="shared" si="19"/>
        <v>2.7851813595744846E-3</v>
      </c>
      <c r="E59" s="215">
        <f t="shared" si="20"/>
        <v>2.5384898523845059E-5</v>
      </c>
      <c r="F59" s="52">
        <f t="shared" si="25"/>
        <v>-0.99337748344371513</v>
      </c>
      <c r="H59" s="19">
        <f>H60-SUM(H39:H58)</f>
        <v>2.5420000000000869</v>
      </c>
      <c r="I59" s="142">
        <f>I60-SUM(I39:I58)</f>
        <v>1.5999999999905867E-2</v>
      </c>
      <c r="J59" s="247">
        <f t="shared" si="21"/>
        <v>5.3718562912215733E-3</v>
      </c>
      <c r="K59" s="215">
        <f t="shared" si="22"/>
        <v>4.1976792080831215E-5</v>
      </c>
      <c r="L59" s="52">
        <f t="shared" si="40"/>
        <v>-0.99370574350908525</v>
      </c>
      <c r="N59" s="27">
        <f t="shared" ref="N59" si="44">(H59/B59)*10</f>
        <v>8.4172185430460615</v>
      </c>
      <c r="O59" s="152">
        <f t="shared" ref="O59" si="45">(I59/C59)*10</f>
        <v>7.9999999999602096</v>
      </c>
      <c r="P59" s="52">
        <f t="shared" ref="P59" si="46">(O59-N59)/N59</f>
        <v>-4.9567269870940879E-2</v>
      </c>
    </row>
    <row r="60" spans="1:16" ht="26.25" customHeight="1" thickBot="1" x14ac:dyDescent="0.3">
      <c r="A60" s="12" t="s">
        <v>18</v>
      </c>
      <c r="B60" s="17">
        <v>1084.31</v>
      </c>
      <c r="C60" s="145">
        <v>787.87000000000012</v>
      </c>
      <c r="D60" s="253">
        <f>SUM(D39:D59)</f>
        <v>1.0000000000000002</v>
      </c>
      <c r="E60" s="254">
        <f>SUM(E39:E59)</f>
        <v>0.99999999999999978</v>
      </c>
      <c r="F60" s="57">
        <f t="shared" si="25"/>
        <v>-0.27339045107026572</v>
      </c>
      <c r="G60" s="1"/>
      <c r="H60" s="17">
        <v>473.20699999999999</v>
      </c>
      <c r="I60" s="145">
        <v>381.16299999999995</v>
      </c>
      <c r="J60" s="253">
        <f>SUM(J39:J59)</f>
        <v>1.0000000000000002</v>
      </c>
      <c r="K60" s="254">
        <f>SUM(K39:K59)</f>
        <v>1</v>
      </c>
      <c r="L60" s="57">
        <f t="shared" si="26"/>
        <v>-0.19451107020817537</v>
      </c>
      <c r="M60" s="1"/>
      <c r="N60" s="29">
        <f t="shared" si="23"/>
        <v>4.3641301841724234</v>
      </c>
      <c r="O60" s="146">
        <f t="shared" si="24"/>
        <v>4.8378920380265766</v>
      </c>
      <c r="P60" s="57">
        <f t="shared" si="8"/>
        <v>0.10855813962020783</v>
      </c>
    </row>
    <row r="62" spans="1:16" ht="15.75" thickBot="1" x14ac:dyDescent="0.3"/>
    <row r="63" spans="1:16" x14ac:dyDescent="0.25">
      <c r="A63" s="372" t="s">
        <v>15</v>
      </c>
      <c r="B63" s="360" t="s">
        <v>1</v>
      </c>
      <c r="C63" s="358"/>
      <c r="D63" s="360" t="s">
        <v>104</v>
      </c>
      <c r="E63" s="358"/>
      <c r="F63" s="130" t="s">
        <v>0</v>
      </c>
      <c r="H63" s="370" t="s">
        <v>19</v>
      </c>
      <c r="I63" s="371"/>
      <c r="J63" s="360" t="s">
        <v>104</v>
      </c>
      <c r="K63" s="361"/>
      <c r="L63" s="130" t="s">
        <v>0</v>
      </c>
      <c r="N63" s="368" t="s">
        <v>22</v>
      </c>
      <c r="O63" s="358"/>
      <c r="P63" s="130" t="s">
        <v>0</v>
      </c>
    </row>
    <row r="64" spans="1:16" x14ac:dyDescent="0.25">
      <c r="A64" s="373"/>
      <c r="B64" s="363" t="str">
        <f>B5</f>
        <v>jan</v>
      </c>
      <c r="C64" s="365"/>
      <c r="D64" s="363" t="str">
        <f>B5</f>
        <v>jan</v>
      </c>
      <c r="E64" s="365"/>
      <c r="F64" s="131" t="str">
        <f>F37</f>
        <v>2024/2023</v>
      </c>
      <c r="H64" s="366" t="str">
        <f>B5</f>
        <v>jan</v>
      </c>
      <c r="I64" s="365"/>
      <c r="J64" s="363" t="str">
        <f>B5</f>
        <v>jan</v>
      </c>
      <c r="K64" s="364"/>
      <c r="L64" s="131" t="str">
        <f>L37</f>
        <v>2024/2023</v>
      </c>
      <c r="N64" s="366" t="str">
        <f>B5</f>
        <v>jan</v>
      </c>
      <c r="O64" s="364"/>
      <c r="P64" s="131" t="str">
        <f>P37</f>
        <v>2024/2023</v>
      </c>
    </row>
    <row r="65" spans="1:16" ht="19.5" customHeight="1" thickBot="1" x14ac:dyDescent="0.3">
      <c r="A65" s="374"/>
      <c r="B65" s="99">
        <f>B6</f>
        <v>2023</v>
      </c>
      <c r="C65" s="134">
        <f>C6</f>
        <v>2024</v>
      </c>
      <c r="D65" s="99">
        <f>B6</f>
        <v>2023</v>
      </c>
      <c r="E65" s="134">
        <f>C6</f>
        <v>2024</v>
      </c>
      <c r="F65" s="132" t="s">
        <v>1</v>
      </c>
      <c r="H65" s="25">
        <f>B6</f>
        <v>2023</v>
      </c>
      <c r="I65" s="134">
        <f>C6</f>
        <v>2024</v>
      </c>
      <c r="J65" s="99">
        <f>B6</f>
        <v>2023</v>
      </c>
      <c r="K65" s="134">
        <f>C6</f>
        <v>2024</v>
      </c>
      <c r="L65" s="259">
        <v>1000</v>
      </c>
      <c r="N65" s="25">
        <f>B6</f>
        <v>2023</v>
      </c>
      <c r="O65" s="134">
        <f>C6</f>
        <v>2024</v>
      </c>
      <c r="P65" s="132" t="s">
        <v>23</v>
      </c>
    </row>
    <row r="66" spans="1:16" ht="20.100000000000001" customHeight="1" x14ac:dyDescent="0.25">
      <c r="A66" s="38" t="s">
        <v>194</v>
      </c>
      <c r="B66" s="39"/>
      <c r="C66" s="147">
        <v>317.31</v>
      </c>
      <c r="D66" s="247">
        <f t="shared" ref="D66:D90" si="47">B66/$B$91</f>
        <v>0</v>
      </c>
      <c r="E66" s="246">
        <f t="shared" ref="E66:E90" si="48">C66/$C$91</f>
        <v>0.40876768093164662</v>
      </c>
      <c r="F66" s="61"/>
      <c r="H66" s="19"/>
      <c r="I66" s="147">
        <v>188.29499999999999</v>
      </c>
      <c r="J66" s="245">
        <f t="shared" ref="J66:J91" si="49">H66/$H$91</f>
        <v>0</v>
      </c>
      <c r="K66" s="246">
        <f t="shared" ref="K66:K91" si="50">I66/$I$91</f>
        <v>0.34344858531175676</v>
      </c>
      <c r="L66" s="61"/>
      <c r="N66" s="41"/>
      <c r="O66" s="149">
        <f t="shared" ref="O66:O70" si="51">(I66/C66)*10</f>
        <v>5.9341022974378363</v>
      </c>
      <c r="P66" s="61"/>
    </row>
    <row r="67" spans="1:16" ht="20.100000000000001" customHeight="1" x14ac:dyDescent="0.25">
      <c r="A67" s="38" t="s">
        <v>160</v>
      </c>
      <c r="B67" s="19">
        <v>227.28</v>
      </c>
      <c r="C67" s="140">
        <v>145.44999999999999</v>
      </c>
      <c r="D67" s="247">
        <f t="shared" si="47"/>
        <v>0.44955199082224029</v>
      </c>
      <c r="E67" s="215">
        <f t="shared" si="48"/>
        <v>0.18737278746811634</v>
      </c>
      <c r="F67" s="52">
        <f t="shared" ref="F67:F68" si="52">(C67-B67)/B67</f>
        <v>-0.36004047870468148</v>
      </c>
      <c r="H67" s="19">
        <v>861.173</v>
      </c>
      <c r="I67" s="140">
        <v>118.44199999999999</v>
      </c>
      <c r="J67" s="214">
        <f t="shared" si="49"/>
        <v>0.75729885926744056</v>
      </c>
      <c r="K67" s="215">
        <f t="shared" si="50"/>
        <v>0.21603726780581053</v>
      </c>
      <c r="L67" s="52">
        <f t="shared" ref="L67:L68" si="53">(I67-H67)/H67</f>
        <v>-0.86246433643414278</v>
      </c>
      <c r="N67" s="40">
        <f t="shared" ref="N67:N70" si="54">(H67/B67)*10</f>
        <v>37.890399507215768</v>
      </c>
      <c r="O67" s="143">
        <f t="shared" si="51"/>
        <v>8.1431419731866619</v>
      </c>
      <c r="P67" s="52">
        <f t="shared" si="8"/>
        <v>-0.78508693286182163</v>
      </c>
    </row>
    <row r="68" spans="1:16" ht="20.100000000000001" customHeight="1" x14ac:dyDescent="0.25">
      <c r="A68" s="38" t="s">
        <v>173</v>
      </c>
      <c r="B68" s="19">
        <v>33.770000000000003</v>
      </c>
      <c r="C68" s="140">
        <v>35.840000000000003</v>
      </c>
      <c r="D68" s="247">
        <f t="shared" si="47"/>
        <v>6.6795893743695253E-2</v>
      </c>
      <c r="E68" s="215">
        <f t="shared" si="48"/>
        <v>4.6170097647695363E-2</v>
      </c>
      <c r="F68" s="52">
        <f t="shared" si="52"/>
        <v>6.1297009179745336E-2</v>
      </c>
      <c r="H68" s="19">
        <v>74.748999999999995</v>
      </c>
      <c r="I68" s="140">
        <v>83.539000000000001</v>
      </c>
      <c r="J68" s="214">
        <f t="shared" si="49"/>
        <v>6.573282305806373E-2</v>
      </c>
      <c r="K68" s="215">
        <f t="shared" si="50"/>
        <v>0.1523744728662941</v>
      </c>
      <c r="L68" s="52">
        <f t="shared" si="53"/>
        <v>0.11759354640195864</v>
      </c>
      <c r="N68" s="40">
        <f t="shared" si="54"/>
        <v>22.134734971868518</v>
      </c>
      <c r="O68" s="143">
        <f t="shared" si="51"/>
        <v>23.308872767857139</v>
      </c>
      <c r="P68" s="52">
        <f t="shared" si="8"/>
        <v>5.30450352118901E-2</v>
      </c>
    </row>
    <row r="69" spans="1:16" ht="20.100000000000001" customHeight="1" x14ac:dyDescent="0.25">
      <c r="A69" s="38" t="s">
        <v>167</v>
      </c>
      <c r="B69" s="19">
        <v>135.33000000000001</v>
      </c>
      <c r="C69" s="140">
        <v>134.35</v>
      </c>
      <c r="D69" s="247">
        <f t="shared" si="47"/>
        <v>0.26767806634096175</v>
      </c>
      <c r="E69" s="215">
        <f t="shared" si="48"/>
        <v>0.17307345477030892</v>
      </c>
      <c r="F69" s="52">
        <f t="shared" ref="F69" si="55">(C69-B69)/B69</f>
        <v>-7.2415576738344648E-3</v>
      </c>
      <c r="H69" s="19">
        <v>49.359000000000002</v>
      </c>
      <c r="I69" s="140">
        <v>55.756999999999998</v>
      </c>
      <c r="J69" s="214">
        <f t="shared" si="49"/>
        <v>4.3405348744772074E-2</v>
      </c>
      <c r="K69" s="215">
        <f t="shared" si="50"/>
        <v>0.10170032540018387</v>
      </c>
      <c r="L69" s="52">
        <f t="shared" ref="L69" si="56">(I69-H69)/H69</f>
        <v>0.12962175084584363</v>
      </c>
      <c r="N69" s="40">
        <f t="shared" si="54"/>
        <v>3.6473065839060075</v>
      </c>
      <c r="O69" s="143">
        <f t="shared" si="51"/>
        <v>4.1501302567919609</v>
      </c>
      <c r="P69" s="52">
        <f t="shared" ref="P69" si="57">(O69-N69)/N69</f>
        <v>0.13786164154795696</v>
      </c>
    </row>
    <row r="70" spans="1:16" ht="20.100000000000001" customHeight="1" x14ac:dyDescent="0.25">
      <c r="A70" s="38" t="s">
        <v>162</v>
      </c>
      <c r="B70" s="19">
        <v>64.959999999999994</v>
      </c>
      <c r="C70" s="140">
        <v>17.95</v>
      </c>
      <c r="D70" s="247">
        <f t="shared" si="47"/>
        <v>0.12848863658840518</v>
      </c>
      <c r="E70" s="215">
        <f t="shared" si="48"/>
        <v>2.3123695668976887E-2</v>
      </c>
      <c r="F70" s="52">
        <f t="shared" ref="F70:F90" si="58">(C70-B70)/B70</f>
        <v>-0.72367610837438412</v>
      </c>
      <c r="H70" s="19">
        <v>120.997</v>
      </c>
      <c r="I70" s="140">
        <v>26.153999999999996</v>
      </c>
      <c r="J70" s="214">
        <f t="shared" si="49"/>
        <v>0.10640241864849748</v>
      </c>
      <c r="K70" s="215">
        <f t="shared" si="50"/>
        <v>4.7704688389196129E-2</v>
      </c>
      <c r="L70" s="52">
        <f t="shared" ref="L70:L89" si="59">(I70-H70)/H70</f>
        <v>-0.78384588047637549</v>
      </c>
      <c r="N70" s="40">
        <f t="shared" si="54"/>
        <v>18.626385467980299</v>
      </c>
      <c r="O70" s="143">
        <f t="shared" si="51"/>
        <v>14.570473537604457</v>
      </c>
      <c r="P70" s="52">
        <f t="shared" ref="P70" si="60">(O70-N70)/N70</f>
        <v>-0.2177508855568441</v>
      </c>
    </row>
    <row r="71" spans="1:16" ht="20.100000000000001" customHeight="1" x14ac:dyDescent="0.25">
      <c r="A71" s="38" t="s">
        <v>223</v>
      </c>
      <c r="B71" s="19">
        <v>4.5</v>
      </c>
      <c r="C71" s="140">
        <v>13.25</v>
      </c>
      <c r="D71" s="247">
        <f t="shared" si="47"/>
        <v>8.9008445912534383E-3</v>
      </c>
      <c r="E71" s="215">
        <f t="shared" si="48"/>
        <v>1.7069023265400766E-2</v>
      </c>
      <c r="F71" s="52">
        <f t="shared" si="58"/>
        <v>1.9444444444444444</v>
      </c>
      <c r="H71" s="19">
        <v>4.7699999999999996</v>
      </c>
      <c r="I71" s="140">
        <v>18.402999999999999</v>
      </c>
      <c r="J71" s="214">
        <f t="shared" si="49"/>
        <v>4.1946456271918552E-3</v>
      </c>
      <c r="K71" s="215">
        <f t="shared" si="50"/>
        <v>3.3566925916738412E-2</v>
      </c>
      <c r="L71" s="52">
        <f t="shared" si="59"/>
        <v>2.8580712788259959</v>
      </c>
      <c r="N71" s="40">
        <f t="shared" ref="N71:N90" si="61">(H71/B71)*10</f>
        <v>10.599999999999998</v>
      </c>
      <c r="O71" s="143">
        <f t="shared" ref="O71:O84" si="62">(I71/C71)*10</f>
        <v>13.889056603773584</v>
      </c>
      <c r="P71" s="52">
        <f t="shared" ref="P71:P83" si="63">(O71-N71)/N71</f>
        <v>0.3102883588465648</v>
      </c>
    </row>
    <row r="72" spans="1:16" ht="20.100000000000001" customHeight="1" x14ac:dyDescent="0.25">
      <c r="A72" s="38" t="s">
        <v>161</v>
      </c>
      <c r="B72" s="19">
        <v>1.1299999999999999</v>
      </c>
      <c r="C72" s="140">
        <v>33.68</v>
      </c>
      <c r="D72" s="247">
        <f t="shared" si="47"/>
        <v>2.2351009751369741E-3</v>
      </c>
      <c r="E72" s="215">
        <f t="shared" si="48"/>
        <v>4.3387524798392293E-2</v>
      </c>
      <c r="F72" s="52">
        <f t="shared" si="58"/>
        <v>28.805309734513276</v>
      </c>
      <c r="H72" s="19">
        <v>0.54700000000000004</v>
      </c>
      <c r="I72" s="140">
        <v>15.455</v>
      </c>
      <c r="J72" s="214">
        <f t="shared" si="49"/>
        <v>4.8102120714338474E-4</v>
      </c>
      <c r="K72" s="215">
        <f t="shared" si="50"/>
        <v>2.8189797318002075E-2</v>
      </c>
      <c r="L72" s="52">
        <f t="shared" si="59"/>
        <v>27.25411334552102</v>
      </c>
      <c r="N72" s="40">
        <f t="shared" si="61"/>
        <v>4.840707964601771</v>
      </c>
      <c r="O72" s="143">
        <f t="shared" si="62"/>
        <v>4.5887767220902616</v>
      </c>
      <c r="P72" s="52">
        <f t="shared" si="63"/>
        <v>-5.2044296899086948E-2</v>
      </c>
    </row>
    <row r="73" spans="1:16" ht="20.100000000000001" customHeight="1" x14ac:dyDescent="0.25">
      <c r="A73" s="38" t="s">
        <v>178</v>
      </c>
      <c r="B73" s="19">
        <v>20.55</v>
      </c>
      <c r="C73" s="140">
        <v>22.5</v>
      </c>
      <c r="D73" s="247">
        <f t="shared" si="47"/>
        <v>4.0647190300057368E-2</v>
      </c>
      <c r="E73" s="215">
        <f t="shared" si="48"/>
        <v>2.8985133846906964E-2</v>
      </c>
      <c r="F73" s="52">
        <f t="shared" si="58"/>
        <v>9.4890510948905077E-2</v>
      </c>
      <c r="H73" s="19">
        <v>13.72</v>
      </c>
      <c r="I73" s="140">
        <v>14.75</v>
      </c>
      <c r="J73" s="214">
        <f t="shared" si="49"/>
        <v>1.2065102307143031E-2</v>
      </c>
      <c r="K73" s="215">
        <f t="shared" si="50"/>
        <v>2.6903882914301559E-2</v>
      </c>
      <c r="L73" s="52">
        <f t="shared" si="59"/>
        <v>7.5072886297376046E-2</v>
      </c>
      <c r="N73" s="40">
        <f t="shared" si="61"/>
        <v>6.6763990267639901</v>
      </c>
      <c r="O73" s="143">
        <f t="shared" si="62"/>
        <v>6.5555555555555554</v>
      </c>
      <c r="P73" s="52">
        <f t="shared" si="63"/>
        <v>-1.8100097181729842E-2</v>
      </c>
    </row>
    <row r="74" spans="1:16" ht="20.100000000000001" customHeight="1" x14ac:dyDescent="0.25">
      <c r="A74" s="38" t="s">
        <v>164</v>
      </c>
      <c r="B74" s="19">
        <v>3.84</v>
      </c>
      <c r="C74" s="140">
        <v>20.76</v>
      </c>
      <c r="D74" s="247">
        <f t="shared" si="47"/>
        <v>7.5953873845362669E-3</v>
      </c>
      <c r="E74" s="215">
        <f t="shared" si="48"/>
        <v>2.6743616829412828E-2</v>
      </c>
      <c r="F74" s="52">
        <f t="shared" si="58"/>
        <v>4.4062500000000009</v>
      </c>
      <c r="H74" s="19">
        <v>2.9060000000000001</v>
      </c>
      <c r="I74" s="140">
        <v>13.241</v>
      </c>
      <c r="J74" s="214">
        <f t="shared" si="49"/>
        <v>2.5554801242388958E-3</v>
      </c>
      <c r="K74" s="215">
        <f t="shared" si="50"/>
        <v>2.415147889276386E-2</v>
      </c>
      <c r="L74" s="52">
        <f t="shared" si="59"/>
        <v>3.5564349621472808</v>
      </c>
      <c r="N74" s="40">
        <f t="shared" si="61"/>
        <v>7.5677083333333339</v>
      </c>
      <c r="O74" s="143">
        <f t="shared" si="62"/>
        <v>6.3781310211946041</v>
      </c>
      <c r="P74" s="52">
        <f t="shared" si="63"/>
        <v>-0.15719122087449147</v>
      </c>
    </row>
    <row r="75" spans="1:16" ht="20.100000000000001" customHeight="1" x14ac:dyDescent="0.25">
      <c r="A75" s="38" t="s">
        <v>183</v>
      </c>
      <c r="B75" s="19">
        <v>0.02</v>
      </c>
      <c r="C75" s="140">
        <v>27.05</v>
      </c>
      <c r="D75" s="247">
        <f t="shared" si="47"/>
        <v>3.9559309294459726E-5</v>
      </c>
      <c r="E75" s="215">
        <f t="shared" si="48"/>
        <v>3.4846572024837041E-2</v>
      </c>
      <c r="F75" s="52">
        <f t="shared" si="58"/>
        <v>1351.5</v>
      </c>
      <c r="H75" s="19">
        <v>6.4000000000000001E-2</v>
      </c>
      <c r="I75" s="140">
        <v>8.7810000000000006</v>
      </c>
      <c r="J75" s="214">
        <f t="shared" si="49"/>
        <v>5.6280360616410638E-5</v>
      </c>
      <c r="K75" s="215">
        <f t="shared" si="50"/>
        <v>1.6016474296303866E-2</v>
      </c>
      <c r="L75" s="52">
        <f t="shared" si="59"/>
        <v>136.203125</v>
      </c>
      <c r="N75" s="40">
        <f t="shared" si="61"/>
        <v>32</v>
      </c>
      <c r="O75" s="143">
        <f t="shared" si="62"/>
        <v>3.2462107208872459</v>
      </c>
      <c r="P75" s="52">
        <f t="shared" si="63"/>
        <v>-0.89855591497227361</v>
      </c>
    </row>
    <row r="76" spans="1:16" ht="20.100000000000001" customHeight="1" x14ac:dyDescent="0.25">
      <c r="A76" s="38" t="s">
        <v>149</v>
      </c>
      <c r="B76" s="19"/>
      <c r="C76" s="140">
        <v>0.93</v>
      </c>
      <c r="D76" s="247">
        <f t="shared" si="47"/>
        <v>0</v>
      </c>
      <c r="E76" s="215">
        <f t="shared" si="48"/>
        <v>1.1980521990054879E-3</v>
      </c>
      <c r="F76" s="52"/>
      <c r="H76" s="19"/>
      <c r="I76" s="140">
        <v>2.1970000000000001</v>
      </c>
      <c r="J76" s="214">
        <f t="shared" si="49"/>
        <v>0</v>
      </c>
      <c r="K76" s="215">
        <f t="shared" si="50"/>
        <v>4.0073105601844423E-3</v>
      </c>
      <c r="L76" s="52"/>
      <c r="N76" s="40"/>
      <c r="O76" s="143">
        <f t="shared" si="62"/>
        <v>23.623655913978496</v>
      </c>
      <c r="P76" s="52"/>
    </row>
    <row r="77" spans="1:16" ht="20.100000000000001" customHeight="1" x14ac:dyDescent="0.25">
      <c r="A77" s="38" t="s">
        <v>197</v>
      </c>
      <c r="B77" s="19"/>
      <c r="C77" s="140">
        <v>1.35</v>
      </c>
      <c r="D77" s="247">
        <f t="shared" si="47"/>
        <v>0</v>
      </c>
      <c r="E77" s="215">
        <f t="shared" si="48"/>
        <v>1.7391080308144179E-3</v>
      </c>
      <c r="F77" s="52"/>
      <c r="H77" s="19"/>
      <c r="I77" s="140">
        <v>0.96699999999999997</v>
      </c>
      <c r="J77" s="214">
        <f t="shared" si="49"/>
        <v>0</v>
      </c>
      <c r="K77" s="215">
        <f t="shared" si="50"/>
        <v>1.7638003239409904E-3</v>
      </c>
      <c r="L77" s="52"/>
      <c r="N77" s="40"/>
      <c r="O77" s="143">
        <f t="shared" si="62"/>
        <v>7.1629629629629621</v>
      </c>
      <c r="P77" s="52"/>
    </row>
    <row r="78" spans="1:16" ht="20.100000000000001" customHeight="1" x14ac:dyDescent="0.25">
      <c r="A78" s="38" t="s">
        <v>200</v>
      </c>
      <c r="B78" s="19"/>
      <c r="C78" s="140">
        <v>0.9</v>
      </c>
      <c r="D78" s="247">
        <f t="shared" si="47"/>
        <v>0</v>
      </c>
      <c r="E78" s="215">
        <f t="shared" si="48"/>
        <v>1.1594053538762786E-3</v>
      </c>
      <c r="F78" s="52"/>
      <c r="H78" s="19"/>
      <c r="I78" s="140">
        <v>0.67600000000000005</v>
      </c>
      <c r="J78" s="214">
        <f t="shared" si="49"/>
        <v>0</v>
      </c>
      <c r="K78" s="215">
        <f t="shared" si="50"/>
        <v>1.2330186339029054E-3</v>
      </c>
      <c r="L78" s="52"/>
      <c r="N78" s="40"/>
      <c r="O78" s="143">
        <f t="shared" si="62"/>
        <v>7.511111111111112</v>
      </c>
      <c r="P78" s="52"/>
    </row>
    <row r="79" spans="1:16" ht="20.100000000000001" customHeight="1" x14ac:dyDescent="0.25">
      <c r="A79" s="38" t="s">
        <v>232</v>
      </c>
      <c r="B79" s="19"/>
      <c r="C79" s="140">
        <v>0.18</v>
      </c>
      <c r="D79" s="247">
        <f t="shared" si="47"/>
        <v>0</v>
      </c>
      <c r="E79" s="215">
        <f t="shared" si="48"/>
        <v>2.3188107077525572E-4</v>
      </c>
      <c r="F79" s="52"/>
      <c r="H79" s="19"/>
      <c r="I79" s="140">
        <v>0.65200000000000002</v>
      </c>
      <c r="J79" s="214">
        <f t="shared" si="49"/>
        <v>0</v>
      </c>
      <c r="K79" s="215">
        <f t="shared" si="50"/>
        <v>1.1892428244152284E-3</v>
      </c>
      <c r="L79" s="52"/>
      <c r="N79" s="40"/>
      <c r="O79" s="143">
        <f t="shared" si="62"/>
        <v>36.222222222222229</v>
      </c>
      <c r="P79" s="52"/>
    </row>
    <row r="80" spans="1:16" ht="20.100000000000001" customHeight="1" x14ac:dyDescent="0.25">
      <c r="A80" s="38" t="s">
        <v>224</v>
      </c>
      <c r="B80" s="19">
        <v>0.5</v>
      </c>
      <c r="C80" s="140">
        <v>3.92</v>
      </c>
      <c r="D80" s="247">
        <f t="shared" si="47"/>
        <v>9.8898273236149308E-4</v>
      </c>
      <c r="E80" s="215">
        <f t="shared" si="48"/>
        <v>5.0498544302166803E-3</v>
      </c>
      <c r="F80" s="52">
        <f t="shared" si="58"/>
        <v>6.84</v>
      </c>
      <c r="H80" s="19">
        <v>0.90200000000000002</v>
      </c>
      <c r="I80" s="140">
        <v>0.627</v>
      </c>
      <c r="J80" s="214">
        <f t="shared" si="49"/>
        <v>7.9320133243753746E-4</v>
      </c>
      <c r="K80" s="215">
        <f t="shared" si="50"/>
        <v>1.1436430228655647E-3</v>
      </c>
      <c r="L80" s="52">
        <f t="shared" si="59"/>
        <v>-0.3048780487804878</v>
      </c>
      <c r="N80" s="40">
        <f t="shared" si="61"/>
        <v>18.04</v>
      </c>
      <c r="O80" s="143">
        <f t="shared" si="62"/>
        <v>1.5994897959183674</v>
      </c>
      <c r="P80" s="52">
        <f t="shared" si="63"/>
        <v>-0.91133648581383775</v>
      </c>
    </row>
    <row r="81" spans="1:16" ht="20.100000000000001" customHeight="1" x14ac:dyDescent="0.25">
      <c r="A81" s="38" t="s">
        <v>182</v>
      </c>
      <c r="B81" s="19">
        <v>3.74</v>
      </c>
      <c r="C81" s="140">
        <v>0.45</v>
      </c>
      <c r="D81" s="247">
        <f t="shared" si="47"/>
        <v>7.3975908380639688E-3</v>
      </c>
      <c r="E81" s="215">
        <f t="shared" si="48"/>
        <v>5.7970267693813931E-4</v>
      </c>
      <c r="F81" s="52">
        <f t="shared" si="58"/>
        <v>-0.8796791443850267</v>
      </c>
      <c r="H81" s="19">
        <v>3.0369999999999999</v>
      </c>
      <c r="I81" s="140">
        <v>0.17799999999999999</v>
      </c>
      <c r="J81" s="214">
        <f t="shared" si="49"/>
        <v>2.6706789873756111E-3</v>
      </c>
      <c r="K81" s="215">
        <f t="shared" si="50"/>
        <v>3.2467058703360526E-4</v>
      </c>
      <c r="L81" s="52">
        <f t="shared" si="59"/>
        <v>-0.94138952914059926</v>
      </c>
      <c r="N81" s="40">
        <f t="shared" si="61"/>
        <v>8.120320855614974</v>
      </c>
      <c r="O81" s="143">
        <f t="shared" si="62"/>
        <v>3.9555555555555557</v>
      </c>
      <c r="P81" s="52">
        <f t="shared" si="63"/>
        <v>-0.51288186441298067</v>
      </c>
    </row>
    <row r="82" spans="1:16" ht="20.100000000000001" customHeight="1" x14ac:dyDescent="0.25">
      <c r="A82" s="38" t="s">
        <v>202</v>
      </c>
      <c r="B82" s="19"/>
      <c r="C82" s="140">
        <v>0.36</v>
      </c>
      <c r="D82" s="247">
        <f t="shared" si="47"/>
        <v>0</v>
      </c>
      <c r="E82" s="215">
        <f t="shared" si="48"/>
        <v>4.6376214155051143E-4</v>
      </c>
      <c r="F82" s="52"/>
      <c r="H82" s="19"/>
      <c r="I82" s="140">
        <v>9.2999999999999999E-2</v>
      </c>
      <c r="J82" s="214">
        <f t="shared" si="49"/>
        <v>0</v>
      </c>
      <c r="K82" s="215">
        <f t="shared" si="50"/>
        <v>1.6963126176474882E-4</v>
      </c>
      <c r="L82" s="52"/>
      <c r="N82" s="40"/>
      <c r="O82" s="143">
        <f t="shared" si="62"/>
        <v>2.5833333333333335</v>
      </c>
      <c r="P82" s="52"/>
    </row>
    <row r="83" spans="1:16" ht="20.100000000000001" customHeight="1" x14ac:dyDescent="0.25">
      <c r="A83" s="38" t="s">
        <v>207</v>
      </c>
      <c r="B83" s="19">
        <v>0.45</v>
      </c>
      <c r="C83" s="140">
        <v>0.01</v>
      </c>
      <c r="D83" s="247">
        <f t="shared" si="47"/>
        <v>8.9008445912534383E-4</v>
      </c>
      <c r="E83" s="215">
        <f t="shared" si="48"/>
        <v>1.2882281709736428E-5</v>
      </c>
      <c r="F83" s="52">
        <f t="shared" si="58"/>
        <v>-0.97777777777777775</v>
      </c>
      <c r="H83" s="19">
        <v>0.4</v>
      </c>
      <c r="I83" s="140">
        <v>3.4000000000000002E-2</v>
      </c>
      <c r="J83" s="214">
        <f t="shared" si="49"/>
        <v>3.5175225385256651E-4</v>
      </c>
      <c r="K83" s="215">
        <f t="shared" si="50"/>
        <v>6.2015730107542588E-5</v>
      </c>
      <c r="L83" s="52">
        <f t="shared" si="59"/>
        <v>-0.91499999999999992</v>
      </c>
      <c r="N83" s="40">
        <f t="shared" si="61"/>
        <v>8.8888888888888893</v>
      </c>
      <c r="O83" s="143">
        <f t="shared" si="62"/>
        <v>34</v>
      </c>
      <c r="P83" s="52">
        <f t="shared" si="63"/>
        <v>2.8249999999999997</v>
      </c>
    </row>
    <row r="84" spans="1:16" ht="20.100000000000001" customHeight="1" x14ac:dyDescent="0.25">
      <c r="A84" s="38" t="s">
        <v>193</v>
      </c>
      <c r="B84" s="19"/>
      <c r="C84" s="140">
        <v>0.02</v>
      </c>
      <c r="D84" s="247">
        <f t="shared" si="47"/>
        <v>0</v>
      </c>
      <c r="E84" s="215">
        <f t="shared" si="48"/>
        <v>2.5764563419472856E-5</v>
      </c>
      <c r="F84" s="52"/>
      <c r="H84" s="19"/>
      <c r="I84" s="140">
        <v>7.0000000000000001E-3</v>
      </c>
      <c r="J84" s="214">
        <f t="shared" si="49"/>
        <v>0</v>
      </c>
      <c r="K84" s="215">
        <f t="shared" si="50"/>
        <v>1.2767944433905826E-5</v>
      </c>
      <c r="L84" s="52"/>
      <c r="N84" s="40"/>
      <c r="O84" s="143">
        <f t="shared" si="62"/>
        <v>3.5</v>
      </c>
      <c r="P84" s="52"/>
    </row>
    <row r="85" spans="1:16" ht="20.100000000000001" customHeight="1" x14ac:dyDescent="0.25">
      <c r="A85" s="38" t="s">
        <v>206</v>
      </c>
      <c r="B85" s="19">
        <v>2.25</v>
      </c>
      <c r="C85" s="140"/>
      <c r="D85" s="247">
        <f t="shared" si="47"/>
        <v>4.4504222956267192E-3</v>
      </c>
      <c r="E85" s="215">
        <f t="shared" si="48"/>
        <v>0</v>
      </c>
      <c r="F85" s="52">
        <f t="shared" si="58"/>
        <v>-1</v>
      </c>
      <c r="H85" s="19">
        <v>0.78100000000000003</v>
      </c>
      <c r="I85" s="140"/>
      <c r="J85" s="214">
        <f t="shared" si="49"/>
        <v>6.8679627564713613E-4</v>
      </c>
      <c r="K85" s="215">
        <f t="shared" si="50"/>
        <v>0</v>
      </c>
      <c r="L85" s="52">
        <f t="shared" si="59"/>
        <v>-1</v>
      </c>
      <c r="N85" s="40">
        <f t="shared" si="61"/>
        <v>3.4711111111111115</v>
      </c>
      <c r="O85" s="143"/>
      <c r="P85" s="52"/>
    </row>
    <row r="86" spans="1:16" ht="20.100000000000001" customHeight="1" x14ac:dyDescent="0.25">
      <c r="A86" s="38" t="s">
        <v>233</v>
      </c>
      <c r="B86" s="19">
        <v>0.45</v>
      </c>
      <c r="C86" s="140"/>
      <c r="D86" s="247">
        <f t="shared" si="47"/>
        <v>8.9008445912534383E-4</v>
      </c>
      <c r="E86" s="215">
        <f t="shared" si="48"/>
        <v>0</v>
      </c>
      <c r="F86" s="52">
        <f t="shared" si="58"/>
        <v>-1</v>
      </c>
      <c r="H86" s="19">
        <v>0.17199999999999999</v>
      </c>
      <c r="I86" s="140"/>
      <c r="J86" s="214">
        <f t="shared" si="49"/>
        <v>1.5125346915660358E-4</v>
      </c>
      <c r="K86" s="215">
        <f t="shared" si="50"/>
        <v>0</v>
      </c>
      <c r="L86" s="52">
        <f t="shared" si="59"/>
        <v>-1</v>
      </c>
      <c r="N86" s="40">
        <f t="shared" si="61"/>
        <v>3.822222222222222</v>
      </c>
      <c r="O86" s="143"/>
      <c r="P86" s="52"/>
    </row>
    <row r="87" spans="1:16" ht="20.100000000000001" customHeight="1" x14ac:dyDescent="0.25">
      <c r="A87" s="38" t="s">
        <v>171</v>
      </c>
      <c r="B87" s="19">
        <v>2.2400000000000002</v>
      </c>
      <c r="C87" s="140"/>
      <c r="D87" s="247">
        <f t="shared" si="47"/>
        <v>4.4306426409794894E-3</v>
      </c>
      <c r="E87" s="215">
        <f t="shared" si="48"/>
        <v>0</v>
      </c>
      <c r="F87" s="52">
        <f t="shared" si="58"/>
        <v>-1</v>
      </c>
      <c r="H87" s="19">
        <v>1.7729999999999999</v>
      </c>
      <c r="I87" s="140"/>
      <c r="J87" s="214">
        <f t="shared" si="49"/>
        <v>1.5591418652015009E-3</v>
      </c>
      <c r="K87" s="215">
        <f t="shared" si="50"/>
        <v>0</v>
      </c>
      <c r="L87" s="52">
        <f t="shared" si="59"/>
        <v>-1</v>
      </c>
      <c r="N87" s="40">
        <f t="shared" si="61"/>
        <v>7.9151785714285703</v>
      </c>
      <c r="O87" s="143"/>
      <c r="P87" s="52"/>
    </row>
    <row r="88" spans="1:16" ht="20.100000000000001" customHeight="1" x14ac:dyDescent="0.25">
      <c r="A88" s="38" t="s">
        <v>234</v>
      </c>
      <c r="B88" s="19">
        <v>0.9</v>
      </c>
      <c r="C88" s="140"/>
      <c r="D88" s="247">
        <f t="shared" si="47"/>
        <v>1.7801689182506877E-3</v>
      </c>
      <c r="E88" s="215">
        <f t="shared" si="48"/>
        <v>0</v>
      </c>
      <c r="F88" s="52">
        <f t="shared" si="58"/>
        <v>-1</v>
      </c>
      <c r="H88" s="19">
        <v>0.26800000000000002</v>
      </c>
      <c r="I88" s="140"/>
      <c r="J88" s="214">
        <f t="shared" si="49"/>
        <v>2.3567401008121956E-4</v>
      </c>
      <c r="K88" s="215">
        <f t="shared" si="50"/>
        <v>0</v>
      </c>
      <c r="L88" s="52">
        <f t="shared" si="59"/>
        <v>-1</v>
      </c>
      <c r="N88" s="40">
        <f t="shared" si="61"/>
        <v>2.9777777777777779</v>
      </c>
      <c r="O88" s="143"/>
      <c r="P88" s="52"/>
    </row>
    <row r="89" spans="1:16" ht="20.100000000000001" customHeight="1" x14ac:dyDescent="0.25">
      <c r="A89" s="38" t="s">
        <v>235</v>
      </c>
      <c r="B89" s="19">
        <v>2.7</v>
      </c>
      <c r="C89" s="140"/>
      <c r="D89" s="247">
        <f t="shared" si="47"/>
        <v>5.340506754752063E-3</v>
      </c>
      <c r="E89" s="215">
        <f t="shared" si="48"/>
        <v>0</v>
      </c>
      <c r="F89" s="52">
        <f t="shared" si="58"/>
        <v>-1</v>
      </c>
      <c r="H89" s="19">
        <v>1.0189999999999999</v>
      </c>
      <c r="I89" s="140"/>
      <c r="J89" s="214">
        <f t="shared" si="49"/>
        <v>8.9608886668941302E-4</v>
      </c>
      <c r="K89" s="215">
        <f t="shared" si="50"/>
        <v>0</v>
      </c>
      <c r="L89" s="52">
        <f t="shared" si="59"/>
        <v>-1</v>
      </c>
      <c r="N89" s="40">
        <f t="shared" si="61"/>
        <v>3.7740740740740737</v>
      </c>
      <c r="O89" s="143"/>
      <c r="P89" s="52"/>
    </row>
    <row r="90" spans="1:16" ht="20.100000000000001" customHeight="1" thickBot="1" x14ac:dyDescent="0.3">
      <c r="A90" s="8" t="s">
        <v>17</v>
      </c>
      <c r="B90" s="19">
        <f>B91-SUM(B66:B89)</f>
        <v>0.96000000000003638</v>
      </c>
      <c r="C90" s="142">
        <f>C91-SUM(C66:C89)</f>
        <v>0</v>
      </c>
      <c r="D90" s="247">
        <f t="shared" si="47"/>
        <v>1.8988468461341387E-3</v>
      </c>
      <c r="E90" s="215">
        <f t="shared" si="48"/>
        <v>0</v>
      </c>
      <c r="F90" s="52">
        <f t="shared" si="58"/>
        <v>-1</v>
      </c>
      <c r="H90" s="196">
        <f>H91-SUM(H66:H89)</f>
        <v>0.52700000000004366</v>
      </c>
      <c r="I90" s="119">
        <f>I91-SUM(I66:I89)</f>
        <v>0</v>
      </c>
      <c r="J90" s="214">
        <f t="shared" si="49"/>
        <v>4.6343359445079476E-4</v>
      </c>
      <c r="K90" s="215">
        <f t="shared" si="50"/>
        <v>0</v>
      </c>
      <c r="L90" s="52">
        <f t="shared" ref="L90" si="64">(I90-H90)/H90</f>
        <v>-1</v>
      </c>
      <c r="N90" s="40">
        <f t="shared" si="61"/>
        <v>5.48958333333358</v>
      </c>
      <c r="O90" s="143"/>
      <c r="P90" s="52"/>
    </row>
    <row r="91" spans="1:16" ht="26.25" customHeight="1" thickBot="1" x14ac:dyDescent="0.3">
      <c r="A91" s="12" t="s">
        <v>18</v>
      </c>
      <c r="B91" s="17">
        <v>505.56999999999994</v>
      </c>
      <c r="C91" s="145">
        <v>776.26</v>
      </c>
      <c r="D91" s="243">
        <f>SUM(D66:D90)</f>
        <v>1</v>
      </c>
      <c r="E91" s="244">
        <f>SUM(E66:E90)</f>
        <v>0.99999999999999989</v>
      </c>
      <c r="F91" s="57">
        <f>(C91-B91)/B91</f>
        <v>0.53541547164586523</v>
      </c>
      <c r="G91" s="1"/>
      <c r="H91" s="213">
        <v>1137.1640000000002</v>
      </c>
      <c r="I91" s="145">
        <v>548.24799999999993</v>
      </c>
      <c r="J91" s="255">
        <f t="shared" si="49"/>
        <v>1</v>
      </c>
      <c r="K91" s="244">
        <f t="shared" si="50"/>
        <v>1</v>
      </c>
      <c r="L91" s="57">
        <f>(I91-H91)/H91</f>
        <v>-0.51788132582459534</v>
      </c>
      <c r="M91" s="1"/>
      <c r="N91" s="37">
        <f t="shared" ref="N91:O91" si="65">(H91/B91)*10</f>
        <v>22.492711197262505</v>
      </c>
      <c r="O91" s="150">
        <f t="shared" si="65"/>
        <v>7.0626851827995765</v>
      </c>
      <c r="P91" s="57">
        <f>(O91-N91)/N91</f>
        <v>-0.68600116184930404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3:O63"/>
    <mergeCell ref="N36:O36"/>
    <mergeCell ref="B37:C37"/>
    <mergeCell ref="D37:E37"/>
    <mergeCell ref="H37:I37"/>
    <mergeCell ref="J37:K37"/>
    <mergeCell ref="N37:O37"/>
    <mergeCell ref="J36:K36"/>
    <mergeCell ref="N64:O64"/>
    <mergeCell ref="A63:A65"/>
    <mergeCell ref="B63:C63"/>
    <mergeCell ref="D63:E63"/>
    <mergeCell ref="H63:I63"/>
    <mergeCell ref="J63:K63"/>
    <mergeCell ref="B64:C64"/>
    <mergeCell ref="D64:E64"/>
    <mergeCell ref="H64:I64"/>
    <mergeCell ref="J64:K6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8:F10 J8:L17 J32:L33 D33:F33 N8:P17 D25:E32 J25:K31 N33:P33 D60:F60 J60:L60 N60:P60 D58:E59 K57:K59 D19:F20 D18:E18 J20:L20 N19:P20 J18:K19 D66:E71 N39:P47 K39:L46 D39:F47 K53:K55 D53:E55 J24:K24 J23:K23 D24:E24 D23:E23 D22:E22 D21:E21 J22:K22 J21:K21 D12:F17 E11:F11 N32:O32 K47 D7:E7 J7:K7 O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47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F66:F91</xm:sqref>
        </x14:conditionalFormatting>
        <x14:conditionalFormatting xmlns:xm="http://schemas.microsoft.com/office/excel/2006/main">
          <x14:cfRule type="iconSet" priority="344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L39:L60 F39:F60 P39:P60</xm:sqref>
        </x14:conditionalFormatting>
        <x14:conditionalFormatting xmlns:xm="http://schemas.microsoft.com/office/excel/2006/main">
          <x14:cfRule type="iconSet" priority="349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L66:L91</xm:sqref>
        </x14:conditionalFormatting>
        <x14:conditionalFormatting xmlns:xm="http://schemas.microsoft.com/office/excel/2006/main">
          <x14:cfRule type="iconSet" priority="345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P66:P91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5" t="s">
        <v>3</v>
      </c>
      <c r="B4" s="338"/>
      <c r="C4" s="338"/>
      <c r="D4" s="368" t="s">
        <v>1</v>
      </c>
      <c r="E4" s="376"/>
      <c r="F4" s="358" t="s">
        <v>13</v>
      </c>
      <c r="G4" s="358"/>
      <c r="H4" s="375" t="s">
        <v>34</v>
      </c>
      <c r="I4" s="376"/>
      <c r="K4" s="368" t="s">
        <v>19</v>
      </c>
      <c r="L4" s="376"/>
      <c r="M4" s="358" t="s">
        <v>13</v>
      </c>
      <c r="N4" s="358"/>
      <c r="O4" s="375" t="s">
        <v>34</v>
      </c>
      <c r="P4" s="376"/>
      <c r="R4" s="368" t="s">
        <v>22</v>
      </c>
      <c r="S4" s="358"/>
      <c r="T4" s="69" t="s">
        <v>0</v>
      </c>
    </row>
    <row r="5" spans="1:20" x14ac:dyDescent="0.25">
      <c r="A5" s="359"/>
      <c r="B5" s="339"/>
      <c r="C5" s="339"/>
      <c r="D5" s="377" t="s">
        <v>40</v>
      </c>
      <c r="E5" s="378"/>
      <c r="F5" s="379" t="str">
        <f>D5</f>
        <v>jan - mar</v>
      </c>
      <c r="G5" s="379"/>
      <c r="H5" s="377" t="str">
        <f>F5</f>
        <v>jan - mar</v>
      </c>
      <c r="I5" s="378"/>
      <c r="K5" s="377" t="str">
        <f>D5</f>
        <v>jan - mar</v>
      </c>
      <c r="L5" s="378"/>
      <c r="M5" s="379" t="str">
        <f>D5</f>
        <v>jan - mar</v>
      </c>
      <c r="N5" s="379"/>
      <c r="O5" s="377" t="str">
        <f>D5</f>
        <v>jan - mar</v>
      </c>
      <c r="P5" s="378"/>
      <c r="R5" s="377" t="str">
        <f>D5</f>
        <v>jan - mar</v>
      </c>
      <c r="S5" s="379"/>
      <c r="T5" s="67" t="s">
        <v>35</v>
      </c>
    </row>
    <row r="6" spans="1:20" ht="15.75" thickBot="1" x14ac:dyDescent="0.3">
      <c r="A6" s="359"/>
      <c r="B6" s="339"/>
      <c r="C6" s="339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5" t="s">
        <v>2</v>
      </c>
      <c r="B23" s="338"/>
      <c r="C23" s="338"/>
      <c r="D23" s="368" t="s">
        <v>1</v>
      </c>
      <c r="E23" s="376"/>
      <c r="F23" s="358" t="s">
        <v>13</v>
      </c>
      <c r="G23" s="358"/>
      <c r="H23" s="375" t="s">
        <v>34</v>
      </c>
      <c r="I23" s="376"/>
      <c r="J23"/>
      <c r="K23" s="368" t="s">
        <v>19</v>
      </c>
      <c r="L23" s="376"/>
      <c r="M23" s="358" t="s">
        <v>13</v>
      </c>
      <c r="N23" s="358"/>
      <c r="O23" s="375" t="s">
        <v>34</v>
      </c>
      <c r="P23" s="376"/>
      <c r="Q23"/>
      <c r="R23" s="368" t="s">
        <v>22</v>
      </c>
      <c r="S23" s="358"/>
      <c r="T23" s="69" t="s">
        <v>0</v>
      </c>
    </row>
    <row r="24" spans="1:20" s="3" customFormat="1" ht="15" customHeight="1" x14ac:dyDescent="0.25">
      <c r="A24" s="359"/>
      <c r="B24" s="339"/>
      <c r="C24" s="339"/>
      <c r="D24" s="377" t="s">
        <v>40</v>
      </c>
      <c r="E24" s="378"/>
      <c r="F24" s="379" t="str">
        <f>D24</f>
        <v>jan - mar</v>
      </c>
      <c r="G24" s="379"/>
      <c r="H24" s="377" t="str">
        <f>F24</f>
        <v>jan - mar</v>
      </c>
      <c r="I24" s="378"/>
      <c r="J24"/>
      <c r="K24" s="377" t="str">
        <f>D24</f>
        <v>jan - mar</v>
      </c>
      <c r="L24" s="378"/>
      <c r="M24" s="379" t="str">
        <f>D24</f>
        <v>jan - mar</v>
      </c>
      <c r="N24" s="379"/>
      <c r="O24" s="377" t="str">
        <f>D24</f>
        <v>jan - mar</v>
      </c>
      <c r="P24" s="378"/>
      <c r="Q24"/>
      <c r="R24" s="377" t="str">
        <f>D24</f>
        <v>jan - mar</v>
      </c>
      <c r="S24" s="379"/>
      <c r="T24" s="67" t="s">
        <v>35</v>
      </c>
    </row>
    <row r="25" spans="1:20" ht="15.75" customHeight="1" thickBot="1" x14ac:dyDescent="0.3">
      <c r="A25" s="359"/>
      <c r="B25" s="339"/>
      <c r="C25" s="339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5" t="s">
        <v>2</v>
      </c>
      <c r="B42" s="338"/>
      <c r="C42" s="338"/>
      <c r="D42" s="368" t="s">
        <v>1</v>
      </c>
      <c r="E42" s="376"/>
      <c r="F42" s="358" t="s">
        <v>13</v>
      </c>
      <c r="G42" s="358"/>
      <c r="H42" s="375" t="s">
        <v>34</v>
      </c>
      <c r="I42" s="376"/>
      <c r="K42" s="368" t="s">
        <v>19</v>
      </c>
      <c r="L42" s="376"/>
      <c r="M42" s="358" t="s">
        <v>13</v>
      </c>
      <c r="N42" s="358"/>
      <c r="O42" s="375" t="s">
        <v>34</v>
      </c>
      <c r="P42" s="376"/>
      <c r="R42" s="368" t="s">
        <v>22</v>
      </c>
      <c r="S42" s="358"/>
      <c r="T42" s="69" t="s">
        <v>0</v>
      </c>
    </row>
    <row r="43" spans="1:20" ht="15" customHeight="1" x14ac:dyDescent="0.25">
      <c r="A43" s="359"/>
      <c r="B43" s="339"/>
      <c r="C43" s="339"/>
      <c r="D43" s="377" t="s">
        <v>40</v>
      </c>
      <c r="E43" s="378"/>
      <c r="F43" s="379" t="str">
        <f>D43</f>
        <v>jan - mar</v>
      </c>
      <c r="G43" s="379"/>
      <c r="H43" s="377" t="str">
        <f>F43</f>
        <v>jan - mar</v>
      </c>
      <c r="I43" s="378"/>
      <c r="K43" s="377" t="str">
        <f>D43</f>
        <v>jan - mar</v>
      </c>
      <c r="L43" s="378"/>
      <c r="M43" s="379" t="str">
        <f>D43</f>
        <v>jan - mar</v>
      </c>
      <c r="N43" s="379"/>
      <c r="O43" s="377" t="str">
        <f>D43</f>
        <v>jan - mar</v>
      </c>
      <c r="P43" s="378"/>
      <c r="R43" s="377" t="str">
        <f>D43</f>
        <v>jan - mar</v>
      </c>
      <c r="S43" s="379"/>
      <c r="T43" s="67" t="s">
        <v>35</v>
      </c>
    </row>
    <row r="44" spans="1:20" ht="15.75" customHeight="1" thickBot="1" x14ac:dyDescent="0.3">
      <c r="A44" s="359"/>
      <c r="B44" s="339"/>
      <c r="C44" s="339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H22" workbookViewId="0">
      <selection activeCell="Q17" sqref="Q17:Q22"/>
    </sheetView>
  </sheetViews>
  <sheetFormatPr defaultRowHeight="15" x14ac:dyDescent="0.25"/>
  <cols>
    <col min="1" max="1" width="19.42578125" bestFit="1" customWidth="1"/>
    <col min="19" max="19" width="18.5703125" customWidth="1"/>
    <col min="20" max="21" width="9.140625" customWidth="1"/>
    <col min="22" max="23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8" t="s">
        <v>3</v>
      </c>
      <c r="B3" s="330">
        <v>2007</v>
      </c>
      <c r="C3" s="332">
        <v>2008</v>
      </c>
      <c r="D3" s="332">
        <v>2009</v>
      </c>
      <c r="E3" s="332">
        <v>2010</v>
      </c>
      <c r="F3" s="332">
        <v>2011</v>
      </c>
      <c r="G3" s="332">
        <v>2012</v>
      </c>
      <c r="H3" s="332">
        <v>2013</v>
      </c>
      <c r="I3" s="332">
        <v>2014</v>
      </c>
      <c r="J3" s="332">
        <v>2015</v>
      </c>
      <c r="K3" s="332">
        <v>2016</v>
      </c>
      <c r="L3" s="336">
        <v>2017</v>
      </c>
      <c r="M3" s="332">
        <v>2018</v>
      </c>
      <c r="N3" s="332">
        <v>2019</v>
      </c>
      <c r="O3" s="338">
        <v>2020</v>
      </c>
      <c r="P3" s="332">
        <v>2021</v>
      </c>
      <c r="Q3" s="322">
        <v>2022</v>
      </c>
      <c r="R3" s="326">
        <v>2023</v>
      </c>
      <c r="S3" s="269" t="s">
        <v>49</v>
      </c>
      <c r="T3" s="324" t="s">
        <v>56</v>
      </c>
      <c r="U3" s="325"/>
      <c r="V3" s="320" t="s">
        <v>128</v>
      </c>
      <c r="W3" s="321"/>
    </row>
    <row r="4" spans="1:37" ht="31.5" customHeight="1" thickBot="1" x14ac:dyDescent="0.3">
      <c r="A4" s="329"/>
      <c r="B4" s="331"/>
      <c r="C4" s="333"/>
      <c r="D4" s="333"/>
      <c r="E4" s="333"/>
      <c r="F4" s="333"/>
      <c r="G4" s="333"/>
      <c r="H4" s="333"/>
      <c r="I4" s="333"/>
      <c r="J4" s="333"/>
      <c r="K4" s="333"/>
      <c r="L4" s="337"/>
      <c r="M4" s="333"/>
      <c r="N4" s="333"/>
      <c r="O4" s="339"/>
      <c r="P4" s="333"/>
      <c r="Q4" s="323"/>
      <c r="R4" s="327"/>
      <c r="S4" s="174" t="s">
        <v>154</v>
      </c>
      <c r="T4" s="127">
        <v>2023</v>
      </c>
      <c r="U4" s="264">
        <v>2024</v>
      </c>
      <c r="V4" s="298" t="s">
        <v>152</v>
      </c>
      <c r="W4" s="299" t="s">
        <v>153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1"/>
      <c r="P5" s="306"/>
      <c r="Q5" s="101"/>
      <c r="R5" s="313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2">
        <v>778040.99999999534</v>
      </c>
      <c r="M6" s="153">
        <v>800341.53700000001</v>
      </c>
      <c r="N6" s="153">
        <v>819402.33799999987</v>
      </c>
      <c r="O6" s="153">
        <v>856189.67600000137</v>
      </c>
      <c r="P6" s="204">
        <v>925952.67900000024</v>
      </c>
      <c r="Q6" s="112">
        <v>938963.28799999948</v>
      </c>
      <c r="R6" s="147">
        <v>927854.353</v>
      </c>
      <c r="S6" s="100"/>
      <c r="T6" s="115">
        <v>63035.427000000032</v>
      </c>
      <c r="U6" s="147">
        <v>64672.522999999921</v>
      </c>
      <c r="V6" s="112">
        <v>938925.30500000005</v>
      </c>
      <c r="W6" s="147">
        <v>929491.44900000002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3"/>
      <c r="C7" s="274">
        <f t="shared" ref="C7:R7" si="0">(C6-B6)/B6</f>
        <v>-3.3593101694751756E-2</v>
      </c>
      <c r="D7" s="274">
        <f t="shared" si="0"/>
        <v>-5.547950654696842E-2</v>
      </c>
      <c r="E7" s="274">
        <f t="shared" si="0"/>
        <v>0.12935193655750571</v>
      </c>
      <c r="F7" s="274">
        <f t="shared" si="0"/>
        <v>6.9237346278111039E-2</v>
      </c>
      <c r="G7" s="274">
        <f t="shared" si="0"/>
        <v>7.0916851968766473E-2</v>
      </c>
      <c r="H7" s="274">
        <f t="shared" si="0"/>
        <v>2.4575136004574345E-2</v>
      </c>
      <c r="I7" s="274">
        <f t="shared" si="0"/>
        <v>7.6183269239540599E-3</v>
      </c>
      <c r="J7" s="274">
        <f t="shared" si="0"/>
        <v>1.2734814169037992E-2</v>
      </c>
      <c r="K7" s="274">
        <f t="shared" si="0"/>
        <v>-1.5716855363724046E-2</v>
      </c>
      <c r="L7" s="275">
        <f t="shared" si="0"/>
        <v>7.4681415362328071E-2</v>
      </c>
      <c r="M7" s="274">
        <f t="shared" si="0"/>
        <v>2.8662418818551721E-2</v>
      </c>
      <c r="N7" s="274">
        <f t="shared" si="0"/>
        <v>2.3815833764479301E-2</v>
      </c>
      <c r="O7" s="274">
        <f t="shared" si="0"/>
        <v>4.4895329551770828E-2</v>
      </c>
      <c r="P7" s="307">
        <f t="shared" si="0"/>
        <v>8.1480780433982658E-2</v>
      </c>
      <c r="Q7" s="285">
        <f t="shared" si="0"/>
        <v>1.4051051738464959E-2</v>
      </c>
      <c r="R7" s="276">
        <f t="shared" si="0"/>
        <v>-1.183106426201349E-2</v>
      </c>
      <c r="T7" s="118"/>
      <c r="U7" s="276">
        <f>(U6-T6)/T6</f>
        <v>2.5971046408551936E-2</v>
      </c>
      <c r="W7" s="276">
        <f>(W6-V6)/V6</f>
        <v>-1.0047504258073041E-2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2">
        <v>137205.92600000018</v>
      </c>
      <c r="M8" s="153">
        <v>154727.05100000001</v>
      </c>
      <c r="N8" s="153">
        <v>169208.33799999999</v>
      </c>
      <c r="O8" s="153">
        <v>166254.71299999979</v>
      </c>
      <c r="P8" s="204">
        <v>167736.79199999999</v>
      </c>
      <c r="Q8" s="112">
        <v>205343.67500000005</v>
      </c>
      <c r="R8" s="147">
        <v>199089.788</v>
      </c>
      <c r="S8" s="100"/>
      <c r="T8" s="115">
        <v>14628.066999999995</v>
      </c>
      <c r="U8" s="147">
        <v>10374.398999999996</v>
      </c>
      <c r="V8" s="112">
        <v>207715.11300000001</v>
      </c>
      <c r="W8" s="147">
        <v>194836.12000000002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7">
        <f t="shared" ref="C9:R9" si="1">(C8-B8)/B8</f>
        <v>0.2704215924390953</v>
      </c>
      <c r="D9" s="277">
        <f t="shared" si="1"/>
        <v>-1.5727210912017519E-2</v>
      </c>
      <c r="E9" s="277">
        <f t="shared" si="1"/>
        <v>0.13141316724760313</v>
      </c>
      <c r="F9" s="277">
        <f t="shared" si="1"/>
        <v>-8.4685563002352207E-2</v>
      </c>
      <c r="G9" s="277">
        <f t="shared" si="1"/>
        <v>5.4407061581438577E-2</v>
      </c>
      <c r="H9" s="277">
        <f t="shared" si="1"/>
        <v>0.41712583925447455</v>
      </c>
      <c r="I9" s="277">
        <f t="shared" si="1"/>
        <v>2.250827194251357E-2</v>
      </c>
      <c r="J9" s="277">
        <f t="shared" si="1"/>
        <v>-6.7109981334913887E-2</v>
      </c>
      <c r="K9" s="277">
        <f t="shared" si="1"/>
        <v>-5.6223528896759203E-2</v>
      </c>
      <c r="L9" s="278">
        <f t="shared" si="1"/>
        <v>0.24516978481709314</v>
      </c>
      <c r="M9" s="277">
        <f t="shared" si="1"/>
        <v>0.12769947706194412</v>
      </c>
      <c r="N9" s="277">
        <f t="shared" si="1"/>
        <v>9.3592470782629861E-2</v>
      </c>
      <c r="O9" s="277">
        <f t="shared" si="1"/>
        <v>-1.7455552338089889E-2</v>
      </c>
      <c r="P9" s="308">
        <f t="shared" si="1"/>
        <v>8.9145081860037469E-3</v>
      </c>
      <c r="Q9" s="286">
        <f t="shared" si="1"/>
        <v>0.22420175413871074</v>
      </c>
      <c r="R9" s="279">
        <f t="shared" si="1"/>
        <v>-3.0455707973474442E-2</v>
      </c>
      <c r="S9" s="10"/>
      <c r="T9" s="116"/>
      <c r="U9" s="279">
        <f>(U8-T8)/T8</f>
        <v>-0.2907881130158893</v>
      </c>
      <c r="V9" s="300"/>
      <c r="W9" s="279">
        <f>(W8-V8)/V8</f>
        <v>-6.2003158142854953E-2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0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272">
        <f t="shared" si="3"/>
        <v>733619.61299999943</v>
      </c>
      <c r="R10" s="140">
        <f t="shared" si="3"/>
        <v>728764.56499999994</v>
      </c>
      <c r="T10" s="117">
        <f>T6-T8</f>
        <v>48407.360000000037</v>
      </c>
      <c r="U10" s="140">
        <f>U6-U8</f>
        <v>54298.123999999923</v>
      </c>
      <c r="V10" s="119">
        <f>V6-V8</f>
        <v>731210.19200000004</v>
      </c>
      <c r="W10" s="140">
        <f>W6-W8</f>
        <v>734655.32900000003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7">
        <f t="shared" ref="C11:R11" si="4">(C10-B10)/B10</f>
        <v>-6.9691981183973503E-2</v>
      </c>
      <c r="D11" s="277">
        <f t="shared" si="4"/>
        <v>-6.1925390197789032E-2</v>
      </c>
      <c r="E11" s="277">
        <f t="shared" si="4"/>
        <v>0.12900124529442691</v>
      </c>
      <c r="F11" s="277">
        <f t="shared" si="4"/>
        <v>9.5481248872617649E-2</v>
      </c>
      <c r="G11" s="277">
        <f t="shared" si="4"/>
        <v>7.3268823590907375E-2</v>
      </c>
      <c r="H11" s="277">
        <f t="shared" si="4"/>
        <v>-3.0364536906909986E-2</v>
      </c>
      <c r="I11" s="277">
        <f t="shared" si="4"/>
        <v>4.5726535271722896E-3</v>
      </c>
      <c r="J11" s="277">
        <f t="shared" si="4"/>
        <v>2.9358308786875894E-2</v>
      </c>
      <c r="K11" s="277">
        <f t="shared" si="4"/>
        <v>-8.0738147744113774E-3</v>
      </c>
      <c r="L11" s="278">
        <f t="shared" si="4"/>
        <v>4.4074177807781237E-2</v>
      </c>
      <c r="M11" s="277">
        <f t="shared" si="4"/>
        <v>7.4580998979543013E-3</v>
      </c>
      <c r="N11" s="277">
        <f t="shared" si="4"/>
        <v>7.093264013285863E-3</v>
      </c>
      <c r="O11" s="277">
        <f t="shared" si="4"/>
        <v>6.1121700600131258E-2</v>
      </c>
      <c r="P11" s="308">
        <f t="shared" si="4"/>
        <v>9.8967189172580669E-2</v>
      </c>
      <c r="Q11" s="278">
        <f t="shared" si="4"/>
        <v>-3.2439671103859084E-2</v>
      </c>
      <c r="R11" s="279">
        <f t="shared" si="4"/>
        <v>-6.6179364809314193E-3</v>
      </c>
      <c r="S11" s="10"/>
      <c r="T11" s="116"/>
      <c r="U11" s="279">
        <f>(U10-T10)/T10</f>
        <v>0.12169149484706214</v>
      </c>
      <c r="V11" s="300"/>
      <c r="W11" s="279">
        <f>(W10-V10)/V10</f>
        <v>4.7115549505360116E-3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1">
        <f>(B6/B8)</f>
        <v>9.4217210737695982</v>
      </c>
      <c r="C12" s="282">
        <f t="shared" ref="C12:U12" si="5">(C6/C8)</f>
        <v>7.1670824030294336</v>
      </c>
      <c r="D12" s="282">
        <f t="shared" si="5"/>
        <v>6.8776220200097287</v>
      </c>
      <c r="E12" s="282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4.3092109846092486</v>
      </c>
      <c r="U12" s="283">
        <f t="shared" si="5"/>
        <v>6.2338573058545315</v>
      </c>
      <c r="V12" s="103">
        <f>V6/V8</f>
        <v>4.5202551294377891</v>
      </c>
      <c r="W12" s="283">
        <f>W6/W8</f>
        <v>4.7706321035339849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8" t="s">
        <v>2</v>
      </c>
      <c r="B14" s="330">
        <v>2007</v>
      </c>
      <c r="C14" s="332">
        <v>2008</v>
      </c>
      <c r="D14" s="332">
        <v>2009</v>
      </c>
      <c r="E14" s="332">
        <v>2010</v>
      </c>
      <c r="F14" s="332">
        <v>2011</v>
      </c>
      <c r="G14" s="332">
        <v>2012</v>
      </c>
      <c r="H14" s="332">
        <v>2013</v>
      </c>
      <c r="I14" s="332">
        <v>2014</v>
      </c>
      <c r="J14" s="332">
        <v>2015</v>
      </c>
      <c r="K14" s="334">
        <v>2016</v>
      </c>
      <c r="L14" s="336">
        <v>2017</v>
      </c>
      <c r="M14" s="332">
        <v>2018</v>
      </c>
      <c r="N14" s="332">
        <v>2019</v>
      </c>
      <c r="O14" s="338">
        <v>2020</v>
      </c>
      <c r="P14" s="332">
        <v>2021</v>
      </c>
      <c r="Q14" s="322">
        <v>2022</v>
      </c>
      <c r="R14" s="326">
        <v>2023</v>
      </c>
      <c r="S14" s="128" t="s">
        <v>49</v>
      </c>
      <c r="T14" s="324" t="str">
        <f>T3</f>
        <v>jan</v>
      </c>
      <c r="U14" s="325"/>
      <c r="V14" s="320" t="s">
        <v>128</v>
      </c>
      <c r="W14" s="321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9"/>
      <c r="B15" s="331"/>
      <c r="C15" s="333"/>
      <c r="D15" s="333"/>
      <c r="E15" s="333"/>
      <c r="F15" s="333"/>
      <c r="G15" s="333"/>
      <c r="H15" s="333"/>
      <c r="I15" s="333"/>
      <c r="J15" s="333"/>
      <c r="K15" s="335"/>
      <c r="L15" s="337"/>
      <c r="M15" s="333"/>
      <c r="N15" s="333"/>
      <c r="O15" s="339"/>
      <c r="P15" s="333"/>
      <c r="Q15" s="323"/>
      <c r="R15" s="327"/>
      <c r="S15" s="129" t="str">
        <f>S4</f>
        <v>2007/2023</v>
      </c>
      <c r="T15" s="127">
        <f>T4</f>
        <v>2023</v>
      </c>
      <c r="U15" s="264">
        <f>U4</f>
        <v>2024</v>
      </c>
      <c r="V15" s="301" t="str">
        <f>V4</f>
        <v>fev 2022 a jan 2023</v>
      </c>
      <c r="W15" s="299" t="str">
        <f>W4</f>
        <v>fev 2023 a jan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1"/>
      <c r="P16" s="306"/>
      <c r="Q16" s="304"/>
      <c r="R16" s="313"/>
      <c r="S16" s="284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2">
        <v>442364.451999999</v>
      </c>
      <c r="M17" s="153">
        <v>454202.09499999997</v>
      </c>
      <c r="N17" s="153">
        <v>454929.95199999987</v>
      </c>
      <c r="O17" s="153">
        <v>393954.14199999906</v>
      </c>
      <c r="P17" s="204">
        <v>427968.65799999994</v>
      </c>
      <c r="Q17" s="153">
        <v>418166.49000000022</v>
      </c>
      <c r="R17" s="305">
        <v>407784.359</v>
      </c>
      <c r="S17" s="100"/>
      <c r="T17" s="115">
        <v>28052.154000000028</v>
      </c>
      <c r="U17" s="147">
        <v>29869.550000000014</v>
      </c>
      <c r="V17" s="112">
        <v>418770.52000000019</v>
      </c>
      <c r="W17" s="147">
        <v>409601.755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3"/>
      <c r="C18" s="274">
        <f t="shared" ref="C18:R18" si="6">(C17-B17)/B17</f>
        <v>-5.4332489679479568E-2</v>
      </c>
      <c r="D18" s="274">
        <f t="shared" si="6"/>
        <v>-7.2127077537654183E-2</v>
      </c>
      <c r="E18" s="274">
        <f t="shared" si="6"/>
        <v>0.12182444539758823</v>
      </c>
      <c r="F18" s="274">
        <f t="shared" si="6"/>
        <v>1.2510259696368252E-2</v>
      </c>
      <c r="G18" s="274">
        <f t="shared" si="6"/>
        <v>3.8557547808706294E-2</v>
      </c>
      <c r="H18" s="274">
        <f t="shared" si="6"/>
        <v>3.7801022123911316E-3</v>
      </c>
      <c r="I18" s="274">
        <f t="shared" si="6"/>
        <v>-1.5821591729182263E-3</v>
      </c>
      <c r="J18" s="274">
        <f t="shared" si="6"/>
        <v>3.6697642720653331E-2</v>
      </c>
      <c r="K18" s="285">
        <f t="shared" si="6"/>
        <v>2.2227281971553901E-2</v>
      </c>
      <c r="L18" s="275">
        <f t="shared" si="6"/>
        <v>2.5737437820711511E-2</v>
      </c>
      <c r="M18" s="274">
        <f t="shared" si="6"/>
        <v>2.6759932780496109E-2</v>
      </c>
      <c r="N18" s="274">
        <f t="shared" si="6"/>
        <v>1.6024959109884815E-3</v>
      </c>
      <c r="O18" s="274">
        <f t="shared" si="6"/>
        <v>-0.13403340389423476</v>
      </c>
      <c r="P18" s="307">
        <f t="shared" si="6"/>
        <v>8.6341308222622926E-2</v>
      </c>
      <c r="Q18" s="274">
        <f t="shared" si="6"/>
        <v>-2.2903938914142902E-2</v>
      </c>
      <c r="R18" s="102">
        <f t="shared" si="6"/>
        <v>-2.4827745044803139E-2</v>
      </c>
      <c r="T18" s="118"/>
      <c r="U18" s="276"/>
      <c r="W18" s="276">
        <f>(W17-V17)/V17</f>
        <v>-2.1894485313818615E-2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2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204">
        <v>165333.11300000001</v>
      </c>
      <c r="Q19" s="153">
        <v>202578.51500000001</v>
      </c>
      <c r="R19" s="305">
        <v>196398.758</v>
      </c>
      <c r="S19" s="100"/>
      <c r="T19" s="115">
        <v>14447.574999999997</v>
      </c>
      <c r="U19" s="147">
        <v>10116.619000000002</v>
      </c>
      <c r="V19" s="112">
        <v>204884.68</v>
      </c>
      <c r="W19" s="147">
        <v>192067.80200000003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7">
        <f t="shared" ref="C20:R20" si="7">(C19-B19)/B19</f>
        <v>0.27026566048919176</v>
      </c>
      <c r="D20" s="277">
        <f t="shared" si="7"/>
        <v>-2.4010145087149853E-2</v>
      </c>
      <c r="E20" s="277">
        <f t="shared" si="7"/>
        <v>0.14006023199087436</v>
      </c>
      <c r="F20" s="277">
        <f t="shared" si="7"/>
        <v>-8.8603238264779852E-2</v>
      </c>
      <c r="G20" s="277">
        <f t="shared" si="7"/>
        <v>5.702380925842114E-2</v>
      </c>
      <c r="H20" s="277">
        <f t="shared" si="7"/>
        <v>0.42203841205856046</v>
      </c>
      <c r="I20" s="277">
        <f t="shared" si="7"/>
        <v>2.2864466924753087E-2</v>
      </c>
      <c r="J20" s="277">
        <f t="shared" si="7"/>
        <v>-6.9050989193828793E-2</v>
      </c>
      <c r="K20" s="286">
        <f t="shared" si="7"/>
        <v>-5.6265682741884385E-2</v>
      </c>
      <c r="L20" s="278">
        <f t="shared" si="7"/>
        <v>0.24855590020796675</v>
      </c>
      <c r="M20" s="277">
        <f t="shared" si="7"/>
        <v>0.12649303974249151</v>
      </c>
      <c r="N20" s="277">
        <f t="shared" si="7"/>
        <v>9.3478917261994809E-2</v>
      </c>
      <c r="O20" s="277">
        <f t="shared" si="7"/>
        <v>-2.0256048630349952E-2</v>
      </c>
      <c r="P20" s="308">
        <f t="shared" si="7"/>
        <v>6.002496321448187E-3</v>
      </c>
      <c r="Q20" s="277">
        <f t="shared" si="7"/>
        <v>0.22527490908611875</v>
      </c>
      <c r="R20" s="303">
        <f t="shared" si="7"/>
        <v>-3.050549067357914E-2</v>
      </c>
      <c r="S20" s="10"/>
      <c r="T20" s="116"/>
      <c r="U20" s="279">
        <f>(U19-T19)/T19</f>
        <v>-0.29977044590528135</v>
      </c>
      <c r="V20" s="300"/>
      <c r="W20" s="279">
        <f>(W19-V19)/V19</f>
        <v>-6.2556546443589475E-2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0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262635.54499999993</v>
      </c>
      <c r="Q21" s="154">
        <f t="shared" ref="Q21:R21" si="9">Q17-Q19</f>
        <v>215587.97500000021</v>
      </c>
      <c r="R21" s="20">
        <f t="shared" si="9"/>
        <v>211385.601</v>
      </c>
      <c r="T21" s="117">
        <f>T17-T19</f>
        <v>13604.579000000031</v>
      </c>
      <c r="U21" s="140">
        <f>U17-U19</f>
        <v>19752.931000000011</v>
      </c>
      <c r="V21" s="119">
        <f>V17-V19</f>
        <v>213885.8400000002</v>
      </c>
      <c r="W21" s="140">
        <f>W17-W19</f>
        <v>217533.95299999998</v>
      </c>
    </row>
    <row r="22" spans="1:37" ht="27.75" customHeight="1" thickBot="1" x14ac:dyDescent="0.3">
      <c r="A22" s="113" t="s">
        <v>54</v>
      </c>
      <c r="B22" s="116"/>
      <c r="C22" s="277">
        <f t="shared" ref="C22:R22" si="10">(C21-B21)/B21</f>
        <v>-0.11605990664243518</v>
      </c>
      <c r="D22" s="277">
        <f t="shared" si="10"/>
        <v>-8.5276349890891168E-2</v>
      </c>
      <c r="E22" s="277">
        <f t="shared" si="10"/>
        <v>0.1165072369632576</v>
      </c>
      <c r="F22" s="277">
        <f t="shared" si="10"/>
        <v>4.261497835533698E-2</v>
      </c>
      <c r="G22" s="277">
        <f t="shared" si="10"/>
        <v>3.3751501627664215E-2</v>
      </c>
      <c r="H22" s="277">
        <f t="shared" si="10"/>
        <v>-0.10752681486702027</v>
      </c>
      <c r="I22" s="277">
        <f t="shared" si="10"/>
        <v>-1.1948193852351347E-2</v>
      </c>
      <c r="J22" s="277">
        <f t="shared" si="10"/>
        <v>8.3117827023432511E-2</v>
      </c>
      <c r="K22" s="286">
        <f t="shared" si="10"/>
        <v>5.1842369912734339E-2</v>
      </c>
      <c r="L22" s="278">
        <f t="shared" si="10"/>
        <v>-4.9690555415814887E-2</v>
      </c>
      <c r="M22" s="277">
        <f t="shared" si="10"/>
        <v>-1.7597221367526766E-2</v>
      </c>
      <c r="N22" s="277">
        <f t="shared" si="10"/>
        <v>-4.5253732451977856E-2</v>
      </c>
      <c r="O22" s="277">
        <f t="shared" si="10"/>
        <v>-0.20049052687338559</v>
      </c>
      <c r="P22" s="308">
        <f t="shared" si="10"/>
        <v>0.14384557676441376</v>
      </c>
      <c r="Q22" s="277">
        <f t="shared" si="10"/>
        <v>-0.17913633891406333</v>
      </c>
      <c r="R22" s="303">
        <f t="shared" si="10"/>
        <v>-1.9492617804866948E-2</v>
      </c>
      <c r="S22" s="10"/>
      <c r="T22" s="116"/>
      <c r="U22" s="279">
        <f>(U21-T21)/T21</f>
        <v>0.45193254418236439</v>
      </c>
      <c r="V22" s="300"/>
      <c r="W22" s="279">
        <f>(W21-V21)/V21</f>
        <v>1.7056355857871543E-2</v>
      </c>
    </row>
    <row r="23" spans="1:37" ht="27.75" hidden="1" customHeight="1" thickBot="1" x14ac:dyDescent="0.3">
      <c r="A23" s="106" t="s">
        <v>61</v>
      </c>
      <c r="B23" s="281">
        <f>(B17/B19)</f>
        <v>6.2585733558796406</v>
      </c>
      <c r="C23" s="282">
        <f>(C17/C19)</f>
        <v>4.6592847997904316</v>
      </c>
      <c r="D23" s="282">
        <f>(D17/D19)</f>
        <v>4.4295790391714371</v>
      </c>
      <c r="E23" s="282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1.941651384401883</v>
      </c>
      <c r="U23" s="283">
        <f>(U17/U19)</f>
        <v>2.9525229723487665</v>
      </c>
      <c r="V23" s="103">
        <f>V17/V19</f>
        <v>2.0439328113746726</v>
      </c>
      <c r="W23" s="283">
        <f>W17/W19</f>
        <v>2.1325893811186529</v>
      </c>
    </row>
    <row r="24" spans="1:37" ht="30" customHeight="1" thickBot="1" x14ac:dyDescent="0.3"/>
    <row r="25" spans="1:37" ht="22.5" customHeight="1" x14ac:dyDescent="0.25">
      <c r="A25" s="328" t="s">
        <v>15</v>
      </c>
      <c r="B25" s="330">
        <v>2007</v>
      </c>
      <c r="C25" s="332">
        <v>2008</v>
      </c>
      <c r="D25" s="332">
        <v>2009</v>
      </c>
      <c r="E25" s="332">
        <v>2010</v>
      </c>
      <c r="F25" s="332">
        <v>2011</v>
      </c>
      <c r="G25" s="332">
        <v>2012</v>
      </c>
      <c r="H25" s="332">
        <v>2013</v>
      </c>
      <c r="I25" s="332">
        <v>2014</v>
      </c>
      <c r="J25" s="332">
        <v>2015</v>
      </c>
      <c r="K25" s="334">
        <v>2016</v>
      </c>
      <c r="L25" s="336">
        <v>2017</v>
      </c>
      <c r="M25" s="332">
        <v>2018</v>
      </c>
      <c r="N25" s="332">
        <v>2019</v>
      </c>
      <c r="O25" s="338">
        <v>2020</v>
      </c>
      <c r="P25" s="332">
        <v>2021</v>
      </c>
      <c r="Q25" s="322">
        <v>2022</v>
      </c>
      <c r="R25" s="326">
        <v>2023</v>
      </c>
      <c r="S25" s="128" t="s">
        <v>49</v>
      </c>
      <c r="T25" s="324" t="str">
        <f>T14</f>
        <v>jan</v>
      </c>
      <c r="U25" s="325"/>
      <c r="V25" s="320" t="s">
        <v>128</v>
      </c>
      <c r="W25" s="321"/>
    </row>
    <row r="26" spans="1:37" ht="31.5" customHeight="1" thickBot="1" x14ac:dyDescent="0.3">
      <c r="A26" s="329"/>
      <c r="B26" s="331"/>
      <c r="C26" s="333"/>
      <c r="D26" s="333"/>
      <c r="E26" s="333"/>
      <c r="F26" s="333"/>
      <c r="G26" s="333"/>
      <c r="H26" s="333"/>
      <c r="I26" s="333"/>
      <c r="J26" s="333"/>
      <c r="K26" s="335"/>
      <c r="L26" s="337"/>
      <c r="M26" s="333"/>
      <c r="N26" s="333"/>
      <c r="O26" s="339"/>
      <c r="P26" s="333"/>
      <c r="Q26" s="323"/>
      <c r="R26" s="327"/>
      <c r="S26" s="129" t="str">
        <f>S4</f>
        <v>2007/2023</v>
      </c>
      <c r="T26" s="127">
        <f>T4</f>
        <v>2023</v>
      </c>
      <c r="U26" s="264">
        <f>U4</f>
        <v>2024</v>
      </c>
      <c r="V26" s="301" t="str">
        <f>V4</f>
        <v>fev 2022 a jan 2023</v>
      </c>
      <c r="W26" s="299" t="str">
        <f>W4</f>
        <v>fev 2023 a jan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1"/>
      <c r="P27" s="306"/>
      <c r="Q27" s="318"/>
      <c r="R27" s="317"/>
      <c r="S27" s="284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2">
        <v>335676.5479999996</v>
      </c>
      <c r="M28" s="153">
        <v>346139.44199999998</v>
      </c>
      <c r="N28" s="153">
        <v>364472.386</v>
      </c>
      <c r="O28" s="153">
        <v>462235.53400000004</v>
      </c>
      <c r="P28" s="204">
        <v>497984.02100000018</v>
      </c>
      <c r="Q28" s="153">
        <v>520796.79800000018</v>
      </c>
      <c r="R28" s="305">
        <v>520069.9940000003</v>
      </c>
      <c r="S28" s="100"/>
      <c r="T28" s="115">
        <v>34983.273000000016</v>
      </c>
      <c r="U28" s="147">
        <v>34802.972999999976</v>
      </c>
      <c r="V28" s="112">
        <v>520154.78500000027</v>
      </c>
      <c r="W28" s="147">
        <v>519889.69400000025</v>
      </c>
    </row>
    <row r="29" spans="1:37" ht="27.75" customHeight="1" thickBot="1" x14ac:dyDescent="0.3">
      <c r="A29" s="114" t="s">
        <v>54</v>
      </c>
      <c r="B29" s="273"/>
      <c r="C29" s="274">
        <f t="shared" ref="C29:R29" si="11">(C28-B28)/B28</f>
        <v>6.3491251811589565E-3</v>
      </c>
      <c r="D29" s="274">
        <f t="shared" si="11"/>
        <v>-2.5351041341628616E-2</v>
      </c>
      <c r="E29" s="274">
        <f t="shared" si="11"/>
        <v>0.14232124040801208</v>
      </c>
      <c r="F29" s="274">
        <f t="shared" si="11"/>
        <v>0.16522017339726491</v>
      </c>
      <c r="G29" s="274">
        <f t="shared" si="11"/>
        <v>0.11849348127885141</v>
      </c>
      <c r="H29" s="274">
        <f t="shared" si="11"/>
        <v>5.296421056115299E-2</v>
      </c>
      <c r="I29" s="274">
        <f t="shared" si="11"/>
        <v>1.9591998746035993E-2</v>
      </c>
      <c r="J29" s="274">
        <f t="shared" si="11"/>
        <v>-1.7803184510057374E-2</v>
      </c>
      <c r="K29" s="285">
        <f t="shared" si="11"/>
        <v>-6.6755691727534677E-2</v>
      </c>
      <c r="L29" s="275">
        <f t="shared" si="11"/>
        <v>0.14679340175955716</v>
      </c>
      <c r="M29" s="274">
        <f t="shared" si="11"/>
        <v>3.1169571012153018E-2</v>
      </c>
      <c r="N29" s="274">
        <f t="shared" si="11"/>
        <v>5.2964042161944717E-2</v>
      </c>
      <c r="O29" s="274">
        <f t="shared" si="11"/>
        <v>0.26823197519276548</v>
      </c>
      <c r="P29" s="307">
        <f t="shared" si="11"/>
        <v>7.7338249378292354E-2</v>
      </c>
      <c r="Q29" s="274">
        <f t="shared" si="11"/>
        <v>4.5810259040420083E-2</v>
      </c>
      <c r="R29" s="102">
        <f t="shared" si="11"/>
        <v>-1.3955615756299005E-3</v>
      </c>
      <c r="T29" s="118"/>
      <c r="U29" s="276">
        <f>(U28-T28)/T28</f>
        <v>-5.1538916898953169E-3</v>
      </c>
      <c r="W29" s="276">
        <f>(W28-V28)/V28</f>
        <v>-5.0963868380065897E-4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2">
        <v>1027.2</v>
      </c>
      <c r="M30" s="153">
        <v>1322.664</v>
      </c>
      <c r="N30" s="153">
        <v>1463.875</v>
      </c>
      <c r="O30" s="153">
        <v>1908.0899999999986</v>
      </c>
      <c r="P30" s="204">
        <v>2403.679000000001</v>
      </c>
      <c r="Q30" s="153">
        <v>2765.1600000000008</v>
      </c>
      <c r="R30" s="305">
        <v>2691.03</v>
      </c>
      <c r="S30" s="100"/>
      <c r="T30" s="115">
        <v>180.49199999999996</v>
      </c>
      <c r="U30" s="147">
        <v>257.77999999999992</v>
      </c>
      <c r="V30" s="112">
        <v>2830.4330000000009</v>
      </c>
      <c r="W30" s="147">
        <v>2768.3179999999998</v>
      </c>
    </row>
    <row r="31" spans="1:37" ht="27.75" customHeight="1" thickBot="1" x14ac:dyDescent="0.3">
      <c r="A31" s="113" t="s">
        <v>54</v>
      </c>
      <c r="B31" s="116"/>
      <c r="C31" s="277">
        <f t="shared" ref="C31:R31" si="12">(C30-B30)/B30</f>
        <v>0.28740195099069604</v>
      </c>
      <c r="D31" s="277">
        <f t="shared" si="12"/>
        <v>0.87424480625071677</v>
      </c>
      <c r="E31" s="277">
        <f t="shared" si="12"/>
        <v>-0.35240240164564085</v>
      </c>
      <c r="F31" s="277">
        <f t="shared" si="12"/>
        <v>0.30120319844880566</v>
      </c>
      <c r="G31" s="277">
        <f t="shared" si="12"/>
        <v>-0.12612648022085726</v>
      </c>
      <c r="H31" s="277">
        <f t="shared" si="12"/>
        <v>7.1660651760911652E-3</v>
      </c>
      <c r="I31" s="277">
        <f t="shared" si="12"/>
        <v>-1.9460888913914301E-2</v>
      </c>
      <c r="J31" s="277">
        <f t="shared" si="12"/>
        <v>0.17146393140729888</v>
      </c>
      <c r="K31" s="286">
        <f t="shared" si="12"/>
        <v>-5.2106064729437615E-2</v>
      </c>
      <c r="L31" s="278">
        <f t="shared" si="12"/>
        <v>-8.4124648923364909E-2</v>
      </c>
      <c r="M31" s="277">
        <f t="shared" si="12"/>
        <v>0.28764018691588777</v>
      </c>
      <c r="N31" s="277">
        <f t="shared" si="12"/>
        <v>0.10676256403742751</v>
      </c>
      <c r="O31" s="277">
        <f t="shared" si="12"/>
        <v>0.30345145589616501</v>
      </c>
      <c r="P31" s="308">
        <f t="shared" si="12"/>
        <v>0.25973041103931305</v>
      </c>
      <c r="Q31" s="277">
        <f t="shared" si="12"/>
        <v>0.15038655327936867</v>
      </c>
      <c r="R31" s="303">
        <f t="shared" si="12"/>
        <v>-2.680857527231717E-2</v>
      </c>
      <c r="S31" s="10"/>
      <c r="T31" s="116"/>
      <c r="U31" s="279">
        <f>(U30-T30)/T30</f>
        <v>0.42820734436983338</v>
      </c>
      <c r="V31" s="300"/>
      <c r="W31" s="279">
        <f>(W30-V30)/V30</f>
        <v>-2.1945405526292663E-2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R32" si="13">(C28-C30)</f>
        <v>204244.86400000018</v>
      </c>
      <c r="D32" s="154">
        <f t="shared" si="13"/>
        <v>198400.41200000027</v>
      </c>
      <c r="E32" s="154">
        <f t="shared" si="13"/>
        <v>227324.11700000009</v>
      </c>
      <c r="F32" s="154">
        <f t="shared" si="13"/>
        <v>264760.33899999998</v>
      </c>
      <c r="G32" s="154">
        <f t="shared" si="13"/>
        <v>296419.00400000002</v>
      </c>
      <c r="H32" s="154">
        <f t="shared" si="13"/>
        <v>312165.44199999998</v>
      </c>
      <c r="I32" s="154">
        <f t="shared" si="13"/>
        <v>318321.61400000006</v>
      </c>
      <c r="J32" s="154">
        <f t="shared" si="13"/>
        <v>312463.31199999998</v>
      </c>
      <c r="K32" s="119">
        <f t="shared" si="13"/>
        <v>291587.27400000009</v>
      </c>
      <c r="L32" s="280">
        <f t="shared" si="13"/>
        <v>334649.34799999959</v>
      </c>
      <c r="M32" s="154">
        <f t="shared" si="13"/>
        <v>344816.77799999999</v>
      </c>
      <c r="N32" s="154">
        <f t="shared" si="13"/>
        <v>363008.511</v>
      </c>
      <c r="O32" s="154">
        <f t="shared" si="13"/>
        <v>460327.44400000002</v>
      </c>
      <c r="P32" s="154">
        <f t="shared" si="13"/>
        <v>495580.34200000018</v>
      </c>
      <c r="Q32" s="154">
        <f t="shared" si="13"/>
        <v>518031.63800000021</v>
      </c>
      <c r="R32" s="20">
        <f t="shared" si="13"/>
        <v>517378.96400000027</v>
      </c>
      <c r="T32" s="117">
        <f>T28-T30</f>
        <v>34802.781000000017</v>
      </c>
      <c r="U32" s="140">
        <f>U28-U30</f>
        <v>34545.192999999977</v>
      </c>
      <c r="V32" s="119">
        <f>V28-V30</f>
        <v>517324.35200000025</v>
      </c>
      <c r="W32" s="140">
        <f>W28-W30</f>
        <v>517121.37600000022</v>
      </c>
    </row>
    <row r="33" spans="1:23" ht="27.75" customHeight="1" thickBot="1" x14ac:dyDescent="0.3">
      <c r="A33" s="113" t="s">
        <v>54</v>
      </c>
      <c r="B33" s="116"/>
      <c r="C33" s="277">
        <f t="shared" ref="C33:R33" si="14">(C32-B32)/B32</f>
        <v>5.5526611102788507E-3</v>
      </c>
      <c r="D33" s="277">
        <f t="shared" si="14"/>
        <v>-2.8614927619427914E-2</v>
      </c>
      <c r="E33" s="277">
        <f t="shared" si="14"/>
        <v>0.14578450068944299</v>
      </c>
      <c r="F33" s="277">
        <f t="shared" si="14"/>
        <v>0.16468213973091064</v>
      </c>
      <c r="G33" s="277">
        <f t="shared" si="14"/>
        <v>0.11957480157177182</v>
      </c>
      <c r="H33" s="277">
        <f t="shared" si="14"/>
        <v>5.3122228290059179E-2</v>
      </c>
      <c r="I33" s="277">
        <f t="shared" si="14"/>
        <v>1.972086327223908E-2</v>
      </c>
      <c r="J33" s="277">
        <f t="shared" si="14"/>
        <v>-1.840372045864307E-2</v>
      </c>
      <c r="K33" s="286">
        <f t="shared" si="14"/>
        <v>-6.6811165337708145E-2</v>
      </c>
      <c r="L33" s="278">
        <f t="shared" si="14"/>
        <v>0.14768159600819714</v>
      </c>
      <c r="M33" s="277">
        <f t="shared" si="14"/>
        <v>3.038233918806384E-2</v>
      </c>
      <c r="N33" s="277">
        <f t="shared" si="14"/>
        <v>5.2757679326149283E-2</v>
      </c>
      <c r="O33" s="277">
        <f t="shared" si="14"/>
        <v>0.26808994844751732</v>
      </c>
      <c r="P33" s="308">
        <f t="shared" si="14"/>
        <v>7.6582220894047232E-2</v>
      </c>
      <c r="Q33" s="277">
        <f t="shared" si="14"/>
        <v>4.530303988530688E-2</v>
      </c>
      <c r="R33" s="303">
        <f t="shared" si="14"/>
        <v>-1.2599114650984706E-3</v>
      </c>
      <c r="S33" s="10"/>
      <c r="T33" s="116"/>
      <c r="U33" s="279">
        <f>(U32-T32)/T32</f>
        <v>-7.4013625520339774E-3</v>
      </c>
      <c r="V33" s="300"/>
      <c r="W33" s="279">
        <f>(W32-V32)/V32</f>
        <v>-3.9235732711075648E-4</v>
      </c>
    </row>
    <row r="34" spans="1:23" ht="27.75" hidden="1" customHeight="1" thickBot="1" x14ac:dyDescent="0.3">
      <c r="A34" s="106" t="s">
        <v>61</v>
      </c>
      <c r="B34" s="281">
        <f>(B28/B30)</f>
        <v>353.87571164253228</v>
      </c>
      <c r="C34" s="282">
        <f>(C28/C30)</f>
        <v>276.62107592758815</v>
      </c>
      <c r="D34" s="282">
        <f>(D28/D30)</f>
        <v>143.84910802293385</v>
      </c>
      <c r="E34" s="282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193.82173725151267</v>
      </c>
      <c r="U34" s="283">
        <f>(U28/U30)</f>
        <v>135.01036930716108</v>
      </c>
    </row>
    <row r="36" spans="1:23" x14ac:dyDescent="0.25">
      <c r="A36" s="3" t="s">
        <v>70</v>
      </c>
    </row>
  </sheetData>
  <mergeCells count="60"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V3:W3"/>
    <mergeCell ref="V14:W14"/>
    <mergeCell ref="V25:W25"/>
    <mergeCell ref="Q3:Q4"/>
    <mergeCell ref="Q14:Q15"/>
    <mergeCell ref="Q25:Q26"/>
    <mergeCell ref="T25:U25"/>
    <mergeCell ref="R3:R4"/>
    <mergeCell ref="R14:R15"/>
    <mergeCell ref="R25:R26"/>
  </mergeCells>
  <conditionalFormatting sqref="B12:R12">
    <cfRule type="cellIs" dxfId="13" priority="97" operator="lessThan">
      <formula>0</formula>
    </cfRule>
    <cfRule type="cellIs" dxfId="12" priority="96" operator="greaterThan">
      <formula>0</formula>
    </cfRule>
  </conditionalFormatting>
  <conditionalFormatting sqref="B23:R23">
    <cfRule type="cellIs" dxfId="11" priority="92" operator="greaterThan">
      <formula>0</formula>
    </cfRule>
    <cfRule type="cellIs" dxfId="10" priority="93" operator="lessThan">
      <formula>0</formula>
    </cfRule>
  </conditionalFormatting>
  <conditionalFormatting sqref="B34:R34">
    <cfRule type="cellIs" dxfId="9" priority="89" operator="lessThan">
      <formula>0</formula>
    </cfRule>
    <cfRule type="cellIs" dxfId="8" priority="88" operator="greaterThan">
      <formula>0</formula>
    </cfRule>
  </conditionalFormatting>
  <conditionalFormatting sqref="T34:U34">
    <cfRule type="cellIs" dxfId="7" priority="90" operator="greaterThan">
      <formula>0</formula>
    </cfRule>
    <cfRule type="cellIs" dxfId="6" priority="91" operator="lessThan">
      <formula>0</formula>
    </cfRule>
  </conditionalFormatting>
  <conditionalFormatting sqref="T12:W12">
    <cfRule type="cellIs" dxfId="5" priority="31" operator="lessThan">
      <formula>0</formula>
    </cfRule>
    <cfRule type="cellIs" dxfId="4" priority="30" operator="greaterThan">
      <formula>0</formula>
    </cfRule>
  </conditionalFormatting>
  <conditionalFormatting sqref="T23:W23">
    <cfRule type="cellIs" dxfId="3" priority="29" operator="lessThan">
      <formula>0</formula>
    </cfRule>
    <cfRule type="cellIs" dxfId="2" priority="28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7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85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84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83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81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80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9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7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6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75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74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73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6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55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54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53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52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51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50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9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8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44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43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42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7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6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45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41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40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9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9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58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57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18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</xm:sqref>
        </x14:conditionalFormatting>
        <x14:conditionalFormatting xmlns:xm="http://schemas.microsoft.com/office/excel/2006/main">
          <x14:cfRule type="iconSet" priority="17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</xm:sqref>
        </x14:conditionalFormatting>
        <x14:conditionalFormatting xmlns:xm="http://schemas.microsoft.com/office/excel/2006/main">
          <x14:cfRule type="iconSet" priority="16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</xm:sqref>
        </x14:conditionalFormatting>
        <x14:conditionalFormatting xmlns:xm="http://schemas.microsoft.com/office/excel/2006/main">
          <x14:cfRule type="iconSet" priority="15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</xm:sqref>
        </x14:conditionalFormatting>
        <x14:conditionalFormatting xmlns:xm="http://schemas.microsoft.com/office/excel/2006/main">
          <x14:cfRule type="iconSet" priority="14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</xm:sqref>
        </x14:conditionalFormatting>
        <x14:conditionalFormatting xmlns:xm="http://schemas.microsoft.com/office/excel/2006/main">
          <x14:cfRule type="iconSet" priority="13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</xm:sqref>
        </x14:conditionalFormatting>
        <x14:conditionalFormatting xmlns:xm="http://schemas.microsoft.com/office/excel/2006/main">
          <x14:cfRule type="iconSet" priority="12" id="{4D8B4C98-2F9D-4DF6-87D0-C85D974F52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P18:R18</xm:sqref>
        </x14:conditionalFormatting>
        <x14:conditionalFormatting xmlns:xm="http://schemas.microsoft.com/office/excel/2006/main">
          <x14:cfRule type="iconSet" priority="11" id="{C373842A-DC00-4AF8-896D-C54F1C590C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P20:R20</xm:sqref>
        </x14:conditionalFormatting>
        <x14:conditionalFormatting xmlns:xm="http://schemas.microsoft.com/office/excel/2006/main">
          <x14:cfRule type="iconSet" priority="10" id="{496AE93B-895D-4478-9DB2-25C52F18EB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P22:R22</xm:sqref>
        </x14:conditionalFormatting>
        <x14:conditionalFormatting xmlns:xm="http://schemas.microsoft.com/office/excel/2006/main">
          <x14:cfRule type="iconSet" priority="9" id="{4161343D-92BA-42DA-A44F-290488DDEF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P29:R29</xm:sqref>
        </x14:conditionalFormatting>
        <x14:conditionalFormatting xmlns:xm="http://schemas.microsoft.com/office/excel/2006/main">
          <x14:cfRule type="iconSet" priority="8" id="{94953C96-4443-4DF2-BDC1-85F67ED66A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P31:R31</xm:sqref>
        </x14:conditionalFormatting>
        <x14:conditionalFormatting xmlns:xm="http://schemas.microsoft.com/office/excel/2006/main">
          <x14:cfRule type="iconSet" priority="7" id="{49937E21-A114-4FFF-9D9D-000BEACC2A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P33:R33</xm:sqref>
        </x14:conditionalFormatting>
        <x14:conditionalFormatting xmlns:xm="http://schemas.microsoft.com/office/excel/2006/main">
          <x14:cfRule type="iconSet" priority="86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100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101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82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102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103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78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104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105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19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26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24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23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21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20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27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25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22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 codeName="Folha4">
    <pageSetUpPr fitToPage="1"/>
  </sheetPr>
  <dimension ref="A1:BC68"/>
  <sheetViews>
    <sheetView showGridLines="0" workbookViewId="0">
      <selection activeCell="N62" sqref="N62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7">
        <v>1000</v>
      </c>
      <c r="AZ3" s="287" t="s">
        <v>47</v>
      </c>
    </row>
    <row r="4" spans="1:55" ht="20.100000000000001" customHeight="1" x14ac:dyDescent="0.25">
      <c r="A4" s="345" t="s">
        <v>3</v>
      </c>
      <c r="B4" s="347" t="s">
        <v>72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2"/>
      <c r="Q4" s="350" t="s">
        <v>155</v>
      </c>
      <c r="S4" s="348" t="s">
        <v>3</v>
      </c>
      <c r="T4" s="340" t="s">
        <v>72</v>
      </c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2"/>
      <c r="AI4" s="343" t="s">
        <v>155</v>
      </c>
      <c r="AK4" s="340" t="s">
        <v>72</v>
      </c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2"/>
      <c r="AZ4" s="343" t="s">
        <v>155</v>
      </c>
    </row>
    <row r="5" spans="1:55" ht="20.100000000000001" customHeight="1" thickBot="1" x14ac:dyDescent="0.3">
      <c r="A5" s="346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1"/>
      <c r="S5" s="349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4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4"/>
      <c r="BC5" s="288"/>
    </row>
    <row r="6" spans="1:55" ht="3" customHeight="1" thickBot="1" x14ac:dyDescent="0.3">
      <c r="A6" s="289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90"/>
      <c r="S6" s="289"/>
      <c r="T6" s="291">
        <v>2010</v>
      </c>
      <c r="U6" s="291">
        <v>2011</v>
      </c>
      <c r="V6" s="291">
        <v>2012</v>
      </c>
      <c r="W6" s="291"/>
      <c r="X6" s="291"/>
      <c r="Y6" s="291"/>
      <c r="Z6" s="291"/>
      <c r="AA6" s="291"/>
      <c r="AB6" s="288"/>
      <c r="AC6" s="288"/>
      <c r="AD6" s="288"/>
      <c r="AE6" s="288"/>
      <c r="AF6" s="288"/>
      <c r="AG6" s="288"/>
      <c r="AH6" s="291"/>
      <c r="AI6" s="292"/>
      <c r="AK6" s="291"/>
      <c r="AL6" s="291"/>
      <c r="AM6" s="291"/>
      <c r="AN6" s="291"/>
      <c r="AO6" s="291"/>
      <c r="AP6" s="291"/>
      <c r="AQ6" s="291"/>
      <c r="AR6" s="291"/>
      <c r="AS6" s="288"/>
      <c r="AT6" s="288"/>
      <c r="AU6" s="288"/>
      <c r="AV6" s="288"/>
      <c r="AW6" s="288"/>
      <c r="AX6" s="288"/>
      <c r="AY6" s="291"/>
      <c r="AZ6" s="290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238037.11999999985</v>
      </c>
      <c r="P7" s="112">
        <v>213519.11</v>
      </c>
      <c r="Q7" s="61">
        <f>IF(P7="","",(P7-O7)/O7)</f>
        <v>-0.10300078407939013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63035.427000000032</v>
      </c>
      <c r="AH7" s="112">
        <v>64672.522999999921</v>
      </c>
      <c r="AI7" s="61">
        <f>IF(AH7="","",(AH7-AG7)/AG7)</f>
        <v>2.5971046408551936E-2</v>
      </c>
      <c r="AK7" s="124">
        <f t="shared" ref="AK7:AK22" si="0">(T7/B7)*10</f>
        <v>2.3028706152346192</v>
      </c>
      <c r="AL7" s="156">
        <f t="shared" ref="AL7:AL22" si="1">(U7/C7)*10</f>
        <v>2.4812467982209876</v>
      </c>
      <c r="AM7" s="156">
        <f t="shared" ref="AM7:AM22" si="2">(V7/D7)*10</f>
        <v>1.8094775204000828</v>
      </c>
      <c r="AN7" s="156">
        <f t="shared" ref="AN7:AN22" si="3">(W7/E7)*10</f>
        <v>2.1338999736865198</v>
      </c>
      <c r="AO7" s="156">
        <f t="shared" ref="AO7:AO22" si="4">(X7/F7)*10</f>
        <v>2.4164760330275441</v>
      </c>
      <c r="AP7" s="156">
        <f t="shared" ref="AP7:AP22" si="5">(Y7/G7)*10</f>
        <v>2.4488229571883595</v>
      </c>
      <c r="AQ7" s="156">
        <f t="shared" ref="AQ7:AQ22" si="6">(Z7/H7)*10</f>
        <v>2.7216164857245251</v>
      </c>
      <c r="AR7" s="156">
        <f t="shared" ref="AR7:AR22" si="7">(AA7/I7)*10</f>
        <v>2.5208020297717444</v>
      </c>
      <c r="AS7" s="156">
        <f t="shared" ref="AS7:AS22" si="8">(AB7/J7)*10</f>
        <v>2.5562518045408811</v>
      </c>
      <c r="AT7" s="156">
        <f t="shared" ref="AT7:AT22" si="9">(AC7/K7)*10</f>
        <v>2.6212769861937577</v>
      </c>
      <c r="AU7" s="156">
        <f t="shared" ref="AU7:AU22" si="10">(AD7/L7)*10</f>
        <v>2.6565484355435616</v>
      </c>
      <c r="AV7" s="156">
        <f t="shared" ref="AV7:AX22" si="11">(AE7/M7)*10</f>
        <v>2.6250215536517025</v>
      </c>
      <c r="AW7" s="156">
        <f t="shared" si="11"/>
        <v>2.7768533106935394</v>
      </c>
      <c r="AX7" s="156">
        <f t="shared" si="11"/>
        <v>2.6481343329981506</v>
      </c>
      <c r="AY7" s="156">
        <f>(AH7/P7)*10</f>
        <v>3.0288868757461533</v>
      </c>
      <c r="AZ7" s="61">
        <f t="shared" ref="AZ7:AZ12" si="12">IF(AY7="","",(AY7-AX7)/AX7)</f>
        <v>0.14378143057301945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229347.3100000002</v>
      </c>
      <c r="P8" s="119"/>
      <c r="Q8" s="52" t="str">
        <f t="shared" ref="Q8:Q23" si="13">IF(P8="","",(P8-O8)/O8)</f>
        <v/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65965.965999999913</v>
      </c>
      <c r="AH8" s="119"/>
      <c r="AI8" s="52" t="str">
        <f t="shared" ref="AI8:AI23" si="14">IF(AH8="","",(AH8-AG8)/AG8)</f>
        <v/>
      </c>
      <c r="AK8" s="125">
        <f t="shared" si="0"/>
        <v>2.425310433832923</v>
      </c>
      <c r="AL8" s="157">
        <f t="shared" si="1"/>
        <v>2.0249048429202356</v>
      </c>
      <c r="AM8" s="157">
        <f t="shared" si="2"/>
        <v>2.0389975961379729</v>
      </c>
      <c r="AN8" s="157">
        <f t="shared" si="3"/>
        <v>1.9956838438488873</v>
      </c>
      <c r="AO8" s="157">
        <f t="shared" si="4"/>
        <v>2.3630989749879605</v>
      </c>
      <c r="AP8" s="157">
        <f t="shared" si="5"/>
        <v>2.4494538492006965</v>
      </c>
      <c r="AQ8" s="157">
        <f t="shared" si="6"/>
        <v>2.5901294424956642</v>
      </c>
      <c r="AR8" s="157">
        <f t="shared" si="7"/>
        <v>2.5992361491655602</v>
      </c>
      <c r="AS8" s="157">
        <f t="shared" si="8"/>
        <v>2.332460682100173</v>
      </c>
      <c r="AT8" s="157">
        <f t="shared" si="9"/>
        <v>2.6676951908790461</v>
      </c>
      <c r="AU8" s="157">
        <f t="shared" si="10"/>
        <v>2.5328122058281508</v>
      </c>
      <c r="AV8" s="157">
        <f t="shared" si="11"/>
        <v>2.6173670765159578</v>
      </c>
      <c r="AW8" s="157">
        <f t="shared" si="11"/>
        <v>2.7702425895873901</v>
      </c>
      <c r="AX8" s="157">
        <f t="shared" si="11"/>
        <v>2.8762476438027482</v>
      </c>
      <c r="AY8" s="157" t="str">
        <f>IF(AH8="","",(AH8/P8)*10)</f>
        <v/>
      </c>
      <c r="AZ8" s="52" t="str">
        <f t="shared" si="12"/>
        <v/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291533.7800000002</v>
      </c>
      <c r="P9" s="119"/>
      <c r="Q9" s="52" t="str">
        <f t="shared" si="13"/>
        <v/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82953.654999999882</v>
      </c>
      <c r="AH9" s="119"/>
      <c r="AI9" s="52" t="str">
        <f t="shared" si="14"/>
        <v/>
      </c>
      <c r="AK9" s="125">
        <f t="shared" si="0"/>
        <v>2.0661463096406028</v>
      </c>
      <c r="AL9" s="157">
        <f t="shared" si="1"/>
        <v>2.1559066709824086</v>
      </c>
      <c r="AM9" s="157">
        <f t="shared" si="2"/>
        <v>1.8729560222737081</v>
      </c>
      <c r="AN9" s="157">
        <f t="shared" si="3"/>
        <v>2.1697574591861963</v>
      </c>
      <c r="AO9" s="157">
        <f t="shared" si="4"/>
        <v>2.3469003959806871</v>
      </c>
      <c r="AP9" s="157">
        <f t="shared" si="5"/>
        <v>2.4085315499415931</v>
      </c>
      <c r="AQ9" s="157">
        <f t="shared" si="6"/>
        <v>2.2613053774763308</v>
      </c>
      <c r="AR9" s="157">
        <f t="shared" si="7"/>
        <v>2.7452023741560456</v>
      </c>
      <c r="AS9" s="157">
        <f t="shared" si="8"/>
        <v>2.6591216085450871</v>
      </c>
      <c r="AT9" s="157">
        <f t="shared" si="9"/>
        <v>2.6691081028883996</v>
      </c>
      <c r="AU9" s="157">
        <f t="shared" si="10"/>
        <v>2.6201465661466194</v>
      </c>
      <c r="AV9" s="157">
        <f t="shared" si="11"/>
        <v>2.7675430112669441</v>
      </c>
      <c r="AW9" s="157">
        <f t="shared" si="11"/>
        <v>2.8340224964355603</v>
      </c>
      <c r="AX9" s="157">
        <f t="shared" si="11"/>
        <v>2.8454217209408745</v>
      </c>
      <c r="AY9" s="157" t="str">
        <f t="shared" ref="AY9:AY18" si="15">IF(AH9="","",(AH9/P9)*10)</f>
        <v/>
      </c>
      <c r="AZ9" s="52" t="str">
        <f t="shared" si="12"/>
        <v/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241944.08000000019</v>
      </c>
      <c r="P10" s="119"/>
      <c r="Q10" s="52" t="str">
        <f t="shared" si="13"/>
        <v/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68809.887000000133</v>
      </c>
      <c r="AH10" s="119"/>
      <c r="AI10" s="52" t="str">
        <f t="shared" si="14"/>
        <v/>
      </c>
      <c r="AK10" s="125">
        <f t="shared" si="0"/>
        <v>2.1373623046342565</v>
      </c>
      <c r="AL10" s="157">
        <f t="shared" si="1"/>
        <v>1.914916393362369</v>
      </c>
      <c r="AM10" s="157">
        <f t="shared" si="2"/>
        <v>1.9973139122548518</v>
      </c>
      <c r="AN10" s="157">
        <f t="shared" si="3"/>
        <v>1.9220924791653282</v>
      </c>
      <c r="AO10" s="157">
        <f t="shared" si="4"/>
        <v>2.4713295046942929</v>
      </c>
      <c r="AP10" s="157">
        <f t="shared" si="5"/>
        <v>2.3496420729631899</v>
      </c>
      <c r="AQ10" s="157">
        <f t="shared" si="6"/>
        <v>2.160770919794754</v>
      </c>
      <c r="AR10" s="157">
        <f t="shared" si="7"/>
        <v>2.3701981621070618</v>
      </c>
      <c r="AS10" s="157">
        <f t="shared" si="8"/>
        <v>2.3113364870552262</v>
      </c>
      <c r="AT10" s="157">
        <f t="shared" si="9"/>
        <v>2.5331995214428424</v>
      </c>
      <c r="AU10" s="157">
        <f t="shared" si="10"/>
        <v>2.6830646061021386</v>
      </c>
      <c r="AV10" s="157">
        <f t="shared" si="11"/>
        <v>2.6847863200621807</v>
      </c>
      <c r="AW10" s="157">
        <f t="shared" si="11"/>
        <v>2.7617119919463482</v>
      </c>
      <c r="AX10" s="157">
        <f t="shared" si="11"/>
        <v>2.8440409453291879</v>
      </c>
      <c r="AY10" s="157" t="str">
        <f t="shared" si="15"/>
        <v/>
      </c>
      <c r="AZ10" s="52" t="str">
        <f t="shared" si="12"/>
        <v/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282268.96999999991</v>
      </c>
      <c r="P11" s="119"/>
      <c r="Q11" s="52" t="str">
        <f t="shared" si="13"/>
        <v/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80852.009000000093</v>
      </c>
      <c r="AH11" s="119"/>
      <c r="AI11" s="52" t="str">
        <f t="shared" si="14"/>
        <v/>
      </c>
      <c r="AK11" s="125">
        <f t="shared" si="0"/>
        <v>2.1262291584914967</v>
      </c>
      <c r="AL11" s="157">
        <f t="shared" si="1"/>
        <v>2.002429656596763</v>
      </c>
      <c r="AM11" s="157">
        <f t="shared" si="2"/>
        <v>1.8193057382846511</v>
      </c>
      <c r="AN11" s="157">
        <f t="shared" si="3"/>
        <v>2.185868487837185</v>
      </c>
      <c r="AO11" s="157">
        <f t="shared" si="4"/>
        <v>2.3852155258597914</v>
      </c>
      <c r="AP11" s="157">
        <f t="shared" si="5"/>
        <v>2.5507512851796084</v>
      </c>
      <c r="AQ11" s="157">
        <f t="shared" si="6"/>
        <v>2.366321896458973</v>
      </c>
      <c r="AR11" s="157">
        <f t="shared" si="7"/>
        <v>2.5482684497769559</v>
      </c>
      <c r="AS11" s="157">
        <f t="shared" si="8"/>
        <v>2.4539413651554569</v>
      </c>
      <c r="AT11" s="157">
        <f t="shared" si="9"/>
        <v>2.4313423085868151</v>
      </c>
      <c r="AU11" s="157">
        <f t="shared" si="10"/>
        <v>2.5396170129380713</v>
      </c>
      <c r="AV11" s="157">
        <f t="shared" si="11"/>
        <v>2.6771552456955945</v>
      </c>
      <c r="AW11" s="157">
        <f t="shared" si="11"/>
        <v>2.7793900961672646</v>
      </c>
      <c r="AX11" s="157">
        <f t="shared" si="11"/>
        <v>2.864360506930681</v>
      </c>
      <c r="AY11" s="157" t="str">
        <f t="shared" si="15"/>
        <v/>
      </c>
      <c r="AZ11" s="52" t="str">
        <f t="shared" si="12"/>
        <v/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304001.34999999951</v>
      </c>
      <c r="P12" s="119"/>
      <c r="Q12" s="52" t="str">
        <f t="shared" si="13"/>
        <v/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86251.383000000103</v>
      </c>
      <c r="AH12" s="119"/>
      <c r="AI12" s="52" t="str">
        <f t="shared" si="14"/>
        <v/>
      </c>
      <c r="AK12" s="125">
        <f t="shared" si="0"/>
        <v>2.1252476751168277</v>
      </c>
      <c r="AL12" s="157">
        <f t="shared" si="1"/>
        <v>1.7129022487361378</v>
      </c>
      <c r="AM12" s="157">
        <f t="shared" si="2"/>
        <v>2.0922422702776888</v>
      </c>
      <c r="AN12" s="157">
        <f t="shared" si="3"/>
        <v>2.0813550369561726</v>
      </c>
      <c r="AO12" s="157">
        <f t="shared" si="4"/>
        <v>2.2743829617096525</v>
      </c>
      <c r="AP12" s="157">
        <f t="shared" si="5"/>
        <v>2.4641236916121563</v>
      </c>
      <c r="AQ12" s="157">
        <f t="shared" si="6"/>
        <v>2.5007264402426213</v>
      </c>
      <c r="AR12" s="157">
        <f t="shared" si="7"/>
        <v>2.3116884391665402</v>
      </c>
      <c r="AS12" s="157">
        <f t="shared" si="8"/>
        <v>2.469446771188716</v>
      </c>
      <c r="AT12" s="157">
        <f t="shared" si="9"/>
        <v>2.5871582389737058</v>
      </c>
      <c r="AU12" s="157">
        <f t="shared" si="10"/>
        <v>2.4550371392053902</v>
      </c>
      <c r="AV12" s="157">
        <f t="shared" si="11"/>
        <v>2.6719132835338306</v>
      </c>
      <c r="AW12" s="157">
        <f t="shared" si="11"/>
        <v>2.7583348749688739</v>
      </c>
      <c r="AX12" s="157">
        <f t="shared" si="11"/>
        <v>2.8372039466272185</v>
      </c>
      <c r="AY12" s="157" t="str">
        <f t="shared" si="15"/>
        <v/>
      </c>
      <c r="AZ12" s="52" t="str">
        <f t="shared" si="12"/>
        <v/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294200.75000000006</v>
      </c>
      <c r="P13" s="119"/>
      <c r="Q13" s="52" t="str">
        <f t="shared" si="13"/>
        <v/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86563.237999999983</v>
      </c>
      <c r="AH13" s="119"/>
      <c r="AI13" s="52" t="str">
        <f t="shared" si="14"/>
        <v/>
      </c>
      <c r="AK13" s="125">
        <f t="shared" si="0"/>
        <v>2.1864809384518056</v>
      </c>
      <c r="AL13" s="157">
        <f t="shared" si="1"/>
        <v>1.9843699011975713</v>
      </c>
      <c r="AM13" s="157">
        <f t="shared" si="2"/>
        <v>2.0751386502696381</v>
      </c>
      <c r="AN13" s="157">
        <f t="shared" si="3"/>
        <v>2.3959707793373171</v>
      </c>
      <c r="AO13" s="157">
        <f t="shared" si="4"/>
        <v>2.4667140890976693</v>
      </c>
      <c r="AP13" s="157">
        <f t="shared" si="5"/>
        <v>2.5672378814237335</v>
      </c>
      <c r="AQ13" s="157">
        <f t="shared" si="6"/>
        <v>2.490392697231901</v>
      </c>
      <c r="AR13" s="157">
        <f t="shared" si="7"/>
        <v>2.5511980707253517</v>
      </c>
      <c r="AS13" s="157">
        <f t="shared" si="8"/>
        <v>2.6795199171034727</v>
      </c>
      <c r="AT13" s="157">
        <f t="shared" si="9"/>
        <v>2.8518461439559442</v>
      </c>
      <c r="AU13" s="157">
        <f t="shared" si="10"/>
        <v>2.6132072725214295</v>
      </c>
      <c r="AV13" s="157">
        <f t="shared" si="11"/>
        <v>2.892545599396791</v>
      </c>
      <c r="AW13" s="157">
        <f t="shared" si="11"/>
        <v>2.7745244058184837</v>
      </c>
      <c r="AX13" s="157">
        <f t="shared" si="11"/>
        <v>2.942318739840057</v>
      </c>
      <c r="AY13" s="157" t="str">
        <f t="shared" si="15"/>
        <v/>
      </c>
      <c r="AZ13" s="52" t="str">
        <f t="shared" ref="AZ13" si="16">IF(AY13="","",(AY13-AX13)/AX13)</f>
        <v/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263355.91999999993</v>
      </c>
      <c r="P14" s="119"/>
      <c r="Q14" s="52" t="str">
        <f t="shared" si="13"/>
        <v/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67826.147000000055</v>
      </c>
      <c r="AH14" s="119"/>
      <c r="AI14" s="52" t="str">
        <f t="shared" si="14"/>
        <v/>
      </c>
      <c r="AK14" s="125">
        <f t="shared" si="0"/>
        <v>2.0832788291969222</v>
      </c>
      <c r="AL14" s="157">
        <f t="shared" si="1"/>
        <v>1.9606577364996127</v>
      </c>
      <c r="AM14" s="157">
        <f t="shared" si="2"/>
        <v>2.0506870516373601</v>
      </c>
      <c r="AN14" s="157">
        <f t="shared" si="3"/>
        <v>2.5521229628765663</v>
      </c>
      <c r="AO14" s="157">
        <f t="shared" si="4"/>
        <v>2.4829514836248197</v>
      </c>
      <c r="AP14" s="157">
        <f t="shared" si="5"/>
        <v>2.412171166961671</v>
      </c>
      <c r="AQ14" s="157">
        <f t="shared" si="6"/>
        <v>2.3779229668109867</v>
      </c>
      <c r="AR14" s="157">
        <f t="shared" si="7"/>
        <v>2.3666568081945454</v>
      </c>
      <c r="AS14" s="157">
        <f t="shared" si="8"/>
        <v>2.5883883813196928</v>
      </c>
      <c r="AT14" s="157">
        <f t="shared" si="9"/>
        <v>2.692927129163496</v>
      </c>
      <c r="AU14" s="157">
        <f t="shared" si="10"/>
        <v>2.6924100321383304</v>
      </c>
      <c r="AV14" s="157">
        <f t="shared" si="11"/>
        <v>2.6112707896412806</v>
      </c>
      <c r="AW14" s="157">
        <f t="shared" si="11"/>
        <v>2.8031990169006589</v>
      </c>
      <c r="AX14" s="157">
        <f t="shared" si="11"/>
        <v>2.5754555659884186</v>
      </c>
      <c r="AY14" s="157" t="str">
        <f t="shared" si="15"/>
        <v/>
      </c>
      <c r="AZ14" s="52" t="str">
        <f t="shared" ref="AZ14" si="17">IF(AY14="","",(AY14-AX14)/AX14)</f>
        <v/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264812.37000000011</v>
      </c>
      <c r="P15" s="119"/>
      <c r="Q15" s="52" t="str">
        <f t="shared" si="13"/>
        <v/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91382.118000000002</v>
      </c>
      <c r="AG15" s="154">
        <v>79203.641999999993</v>
      </c>
      <c r="AH15" s="119"/>
      <c r="AI15" s="52" t="str">
        <f t="shared" si="14"/>
        <v/>
      </c>
      <c r="AK15" s="125">
        <f t="shared" si="0"/>
        <v>2.3402438787802988</v>
      </c>
      <c r="AL15" s="157">
        <f t="shared" si="1"/>
        <v>2.3010716250400503</v>
      </c>
      <c r="AM15" s="157">
        <f t="shared" si="2"/>
        <v>2.1104096683178226</v>
      </c>
      <c r="AN15" s="157">
        <f t="shared" si="3"/>
        <v>2.4637385633402213</v>
      </c>
      <c r="AO15" s="157">
        <f t="shared" si="4"/>
        <v>2.6288264096656837</v>
      </c>
      <c r="AP15" s="157">
        <f t="shared" si="5"/>
        <v>2.843968041021137</v>
      </c>
      <c r="AQ15" s="157">
        <f t="shared" si="6"/>
        <v>2.6652096442033595</v>
      </c>
      <c r="AR15" s="157">
        <f t="shared" si="7"/>
        <v>2.6833525804324183</v>
      </c>
      <c r="AS15" s="157">
        <f t="shared" si="8"/>
        <v>3.0726538461976149</v>
      </c>
      <c r="AT15" s="157">
        <f t="shared" si="9"/>
        <v>2.9712234274142202</v>
      </c>
      <c r="AU15" s="157">
        <f t="shared" si="10"/>
        <v>2.8075519891125729</v>
      </c>
      <c r="AV15" s="157">
        <f t="shared" si="11"/>
        <v>3.1714652057141453</v>
      </c>
      <c r="AW15" s="157">
        <f t="shared" si="11"/>
        <v>3.0145406153419558</v>
      </c>
      <c r="AX15" s="157">
        <f t="shared" si="11"/>
        <v>2.9909343736472715</v>
      </c>
      <c r="AY15" s="157" t="str">
        <f t="shared" si="15"/>
        <v/>
      </c>
      <c r="AZ15" s="52" t="str">
        <f t="shared" ref="AZ15" si="18">IF(AY15="","",(AY15-AX15)/AX15)</f>
        <v/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283121.40999999957</v>
      </c>
      <c r="P16" s="119"/>
      <c r="Q16" s="52" t="str">
        <f t="shared" si="13"/>
        <v/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94985.397999999841</v>
      </c>
      <c r="AG16" s="154">
        <v>89142.994999999893</v>
      </c>
      <c r="AH16" s="119"/>
      <c r="AI16" s="52" t="str">
        <f t="shared" si="14"/>
        <v/>
      </c>
      <c r="AK16" s="125">
        <f t="shared" si="0"/>
        <v>2.8617823721817981</v>
      </c>
      <c r="AL16" s="157">
        <f t="shared" si="1"/>
        <v>2.6823720233953323</v>
      </c>
      <c r="AM16" s="157">
        <f t="shared" si="2"/>
        <v>2.3776029173339523</v>
      </c>
      <c r="AN16" s="157">
        <f t="shared" si="3"/>
        <v>2.8384834236201706</v>
      </c>
      <c r="AO16" s="157">
        <f t="shared" si="4"/>
        <v>2.9174959328967214</v>
      </c>
      <c r="AP16" s="157">
        <f t="shared" si="5"/>
        <v>2.9448790330469983</v>
      </c>
      <c r="AQ16" s="157">
        <f t="shared" si="6"/>
        <v>3.0471368384839841</v>
      </c>
      <c r="AR16" s="157">
        <f t="shared" si="7"/>
        <v>2.81755682597454</v>
      </c>
      <c r="AS16" s="157">
        <f t="shared" si="8"/>
        <v>3.1437436429064385</v>
      </c>
      <c r="AT16" s="157">
        <f t="shared" si="9"/>
        <v>3.0244562846496557</v>
      </c>
      <c r="AU16" s="157">
        <f t="shared" si="10"/>
        <v>2.9794887332109155</v>
      </c>
      <c r="AV16" s="157">
        <f t="shared" si="11"/>
        <v>3.0799779092495196</v>
      </c>
      <c r="AW16" s="157">
        <f t="shared" si="11"/>
        <v>3.1816049906489896</v>
      </c>
      <c r="AX16" s="157">
        <f t="shared" si="11"/>
        <v>3.1485783784419565</v>
      </c>
      <c r="AY16" s="157" t="str">
        <f t="shared" si="15"/>
        <v/>
      </c>
      <c r="AZ16" s="52" t="str">
        <f t="shared" ref="AZ16" si="19">IF(AY16="","",(AY16-AX16)/AX16)</f>
        <v/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295823.01000000042</v>
      </c>
      <c r="P17" s="119"/>
      <c r="Q17" s="52" t="str">
        <f t="shared" si="13"/>
        <v/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103988.54699999987</v>
      </c>
      <c r="AG17" s="154">
        <v>93983.450000000084</v>
      </c>
      <c r="AH17" s="119"/>
      <c r="AI17" s="52" t="str">
        <f t="shared" si="14"/>
        <v/>
      </c>
      <c r="AK17" s="125">
        <f t="shared" si="0"/>
        <v>2.669050065963094</v>
      </c>
      <c r="AL17" s="157">
        <f t="shared" si="1"/>
        <v>2.3028660849619373</v>
      </c>
      <c r="AM17" s="157">
        <f t="shared" si="2"/>
        <v>2.6914981115024137</v>
      </c>
      <c r="AN17" s="157">
        <f t="shared" si="3"/>
        <v>2.8730237814491453</v>
      </c>
      <c r="AO17" s="157">
        <f t="shared" si="4"/>
        <v>2.9620463358662326</v>
      </c>
      <c r="AP17" s="157">
        <f t="shared" si="5"/>
        <v>3.0321397672069845</v>
      </c>
      <c r="AQ17" s="157">
        <f t="shared" si="6"/>
        <v>2.9828765998250821</v>
      </c>
      <c r="AR17" s="157">
        <f t="shared" si="7"/>
        <v>2.9654866008232301</v>
      </c>
      <c r="AS17" s="157">
        <f t="shared" si="8"/>
        <v>3.1309372530978496</v>
      </c>
      <c r="AT17" s="157">
        <f t="shared" si="9"/>
        <v>2.9865809904698848</v>
      </c>
      <c r="AU17" s="157">
        <f t="shared" si="10"/>
        <v>2.92428611041833</v>
      </c>
      <c r="AV17" s="157">
        <f t="shared" si="11"/>
        <v>3.0741948943082802</v>
      </c>
      <c r="AW17" s="157">
        <f t="shared" si="11"/>
        <v>3.0627226019892806</v>
      </c>
      <c r="AX17" s="157">
        <f t="shared" si="11"/>
        <v>3.1770162165546201</v>
      </c>
      <c r="AY17" s="157" t="str">
        <f t="shared" si="15"/>
        <v/>
      </c>
      <c r="AZ17" s="52" t="str">
        <f t="shared" ref="AZ17:AZ18" si="20">IF(AY17="","",(AY17-AX17)/AX17)</f>
        <v/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200965.20999999979</v>
      </c>
      <c r="P18" s="119"/>
      <c r="Q18" s="52" t="str">
        <f t="shared" si="13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65495.567999999992</v>
      </c>
      <c r="AG18" s="154">
        <v>63266.554000000055</v>
      </c>
      <c r="AH18" s="119"/>
      <c r="AI18" s="52" t="str">
        <f t="shared" si="14"/>
        <v/>
      </c>
      <c r="AK18" s="125">
        <f t="shared" si="0"/>
        <v>2.2548834482403852</v>
      </c>
      <c r="AL18" s="157">
        <f t="shared" si="1"/>
        <v>2.1516429593261281</v>
      </c>
      <c r="AM18" s="157">
        <f t="shared" si="2"/>
        <v>2.0069789019200899</v>
      </c>
      <c r="AN18" s="157">
        <f t="shared" si="3"/>
        <v>2.825221445579241</v>
      </c>
      <c r="AO18" s="157">
        <f t="shared" si="4"/>
        <v>2.7760233480831014</v>
      </c>
      <c r="AP18" s="157">
        <f t="shared" si="5"/>
        <v>2.9152211882609924</v>
      </c>
      <c r="AQ18" s="157">
        <f t="shared" si="6"/>
        <v>3.0734340293504063</v>
      </c>
      <c r="AR18" s="157">
        <f t="shared" si="7"/>
        <v>2.6629725829269866</v>
      </c>
      <c r="AS18" s="157">
        <f t="shared" si="8"/>
        <v>3.1881825143199927</v>
      </c>
      <c r="AT18" s="157">
        <f t="shared" si="9"/>
        <v>3.0273435971735125</v>
      </c>
      <c r="AU18" s="157">
        <f t="shared" si="10"/>
        <v>2.9794259417924462</v>
      </c>
      <c r="AV18" s="157">
        <f t="shared" si="11"/>
        <v>2.8390637794244484</v>
      </c>
      <c r="AW18" s="157">
        <f t="shared" si="11"/>
        <v>3.0190129095735259</v>
      </c>
      <c r="AX18" s="157">
        <f t="shared" si="11"/>
        <v>3.148134644797481</v>
      </c>
      <c r="AY18" s="157" t="str">
        <f t="shared" si="15"/>
        <v/>
      </c>
      <c r="AZ18" s="52" t="str">
        <f t="shared" si="20"/>
        <v/>
      </c>
      <c r="BC18" s="105"/>
    </row>
    <row r="19" spans="1:55" ht="20.100000000000001" customHeight="1" thickBot="1" x14ac:dyDescent="0.3">
      <c r="A19" s="201" t="s">
        <v>73</v>
      </c>
      <c r="B19" s="167">
        <f>B7</f>
        <v>162618.44999999995</v>
      </c>
      <c r="C19" s="168">
        <f t="shared" ref="C19:P19" si="21">C7</f>
        <v>156534.06999999998</v>
      </c>
      <c r="D19" s="168">
        <f t="shared" si="21"/>
        <v>239190.1999999999</v>
      </c>
      <c r="E19" s="168">
        <f t="shared" si="21"/>
        <v>213768.74999999997</v>
      </c>
      <c r="F19" s="168">
        <f t="shared" si="21"/>
        <v>196345.2</v>
      </c>
      <c r="G19" s="168">
        <f t="shared" si="21"/>
        <v>183217.2099999999</v>
      </c>
      <c r="H19" s="168">
        <f t="shared" si="21"/>
        <v>164354.55999999982</v>
      </c>
      <c r="I19" s="168">
        <f t="shared" si="21"/>
        <v>192935.97999999986</v>
      </c>
      <c r="J19" s="168">
        <f t="shared" si="21"/>
        <v>211445.75</v>
      </c>
      <c r="K19" s="168">
        <f t="shared" si="21"/>
        <v>219278.33000000005</v>
      </c>
      <c r="L19" s="168">
        <f t="shared" si="21"/>
        <v>238978.52999999991</v>
      </c>
      <c r="M19" s="168">
        <f t="shared" si="21"/>
        <v>227977.60999999967</v>
      </c>
      <c r="N19" s="168">
        <f t="shared" ref="N19" si="22">N7</f>
        <v>227139.86999999991</v>
      </c>
      <c r="O19" s="168">
        <f t="shared" si="21"/>
        <v>238037.11999999985</v>
      </c>
      <c r="P19" s="297">
        <f t="shared" si="21"/>
        <v>213519.11</v>
      </c>
      <c r="Q19" s="61">
        <f t="shared" si="13"/>
        <v>-0.10300078407939013</v>
      </c>
      <c r="R19" s="171"/>
      <c r="S19" s="170"/>
      <c r="T19" s="167">
        <f>T7</f>
        <v>37448.925000000003</v>
      </c>
      <c r="U19" s="168">
        <f t="shared" ref="U19:AG19" si="23">U7</f>
        <v>38839.965999999986</v>
      </c>
      <c r="V19" s="168">
        <f t="shared" si="23"/>
        <v>43280.928999999975</v>
      </c>
      <c r="W19" s="168">
        <f t="shared" si="23"/>
        <v>45616.113000000012</v>
      </c>
      <c r="X19" s="168">
        <f t="shared" si="23"/>
        <v>47446.346999999972</v>
      </c>
      <c r="Y19" s="168">
        <f t="shared" si="23"/>
        <v>44866.651000000042</v>
      </c>
      <c r="Z19" s="168">
        <f t="shared" si="23"/>
        <v>44731.008000000016</v>
      </c>
      <c r="AA19" s="168">
        <f t="shared" si="23"/>
        <v>48635.341000000037</v>
      </c>
      <c r="AB19" s="168">
        <f t="shared" si="23"/>
        <v>54050.858</v>
      </c>
      <c r="AC19" s="168">
        <f t="shared" si="23"/>
        <v>57478.924000000043</v>
      </c>
      <c r="AD19" s="168">
        <f t="shared" si="23"/>
        <v>63485.803999999982</v>
      </c>
      <c r="AE19" s="168">
        <f t="shared" si="23"/>
        <v>59844.614000000096</v>
      </c>
      <c r="AF19" s="168">
        <f t="shared" ref="AF19" si="24">AF7</f>
        <v>63073.409999999996</v>
      </c>
      <c r="AG19" s="168">
        <f t="shared" si="23"/>
        <v>63035.427000000032</v>
      </c>
      <c r="AH19" s="169">
        <f t="shared" ref="AH19" si="25">SUM(AH7:AH18)</f>
        <v>64672.522999999921</v>
      </c>
      <c r="AI19" s="61">
        <f t="shared" si="14"/>
        <v>2.5971046408551936E-2</v>
      </c>
      <c r="AK19" s="172">
        <f t="shared" si="0"/>
        <v>2.3028706152346192</v>
      </c>
      <c r="AL19" s="173">
        <f t="shared" si="1"/>
        <v>2.4812467982209876</v>
      </c>
      <c r="AM19" s="173">
        <f t="shared" si="2"/>
        <v>1.8094775204000828</v>
      </c>
      <c r="AN19" s="173">
        <f t="shared" si="3"/>
        <v>2.1338999736865198</v>
      </c>
      <c r="AO19" s="173">
        <f t="shared" si="4"/>
        <v>2.4164760330275441</v>
      </c>
      <c r="AP19" s="173">
        <f t="shared" si="5"/>
        <v>2.4488229571883595</v>
      </c>
      <c r="AQ19" s="173">
        <f t="shared" si="6"/>
        <v>2.7216164857245251</v>
      </c>
      <c r="AR19" s="173">
        <f t="shared" si="7"/>
        <v>2.5208020297717444</v>
      </c>
      <c r="AS19" s="173">
        <f t="shared" si="8"/>
        <v>2.5562518045408811</v>
      </c>
      <c r="AT19" s="173">
        <f t="shared" si="9"/>
        <v>2.6212769861937577</v>
      </c>
      <c r="AU19" s="173">
        <f t="shared" si="10"/>
        <v>2.6565484355435616</v>
      </c>
      <c r="AV19" s="173">
        <f t="shared" si="11"/>
        <v>2.6250215536517025</v>
      </c>
      <c r="AW19" s="173">
        <f t="shared" si="11"/>
        <v>2.7768533106935394</v>
      </c>
      <c r="AX19" s="173">
        <f t="shared" si="11"/>
        <v>2.6481343329981506</v>
      </c>
      <c r="AY19" s="156">
        <f>(AH19/P19)*10</f>
        <v>3.0288868757461533</v>
      </c>
      <c r="AZ19" s="61">
        <f t="shared" ref="AZ19:AZ23" si="26">IF(AY19="","",(AY19-AX19)/AX19)</f>
        <v>0.14378143057301945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L20" si="27">SUM(E7:E9)</f>
        <v>705578.6</v>
      </c>
      <c r="F20" s="154">
        <f t="shared" si="27"/>
        <v>632916.85000000009</v>
      </c>
      <c r="G20" s="154">
        <f t="shared" si="27"/>
        <v>633325.84999999986</v>
      </c>
      <c r="H20" s="154">
        <f t="shared" si="27"/>
        <v>600973.71999999986</v>
      </c>
      <c r="I20" s="154">
        <f t="shared" si="27"/>
        <v>621189.68999999983</v>
      </c>
      <c r="J20" s="154">
        <f t="shared" si="27"/>
        <v>700212.19</v>
      </c>
      <c r="K20" s="154">
        <f t="shared" si="27"/>
        <v>677164.05</v>
      </c>
      <c r="L20" s="154">
        <f t="shared" si="27"/>
        <v>711594.16999999958</v>
      </c>
      <c r="M20" s="154">
        <f t="shared" ref="M20:O20" si="28">SUM(M7:M9)</f>
        <v>777932.75999999954</v>
      </c>
      <c r="N20" s="154">
        <f t="shared" ref="N20" si="29">SUM(N7:N9)</f>
        <v>755568.75999999954</v>
      </c>
      <c r="O20" s="154">
        <f t="shared" si="28"/>
        <v>758918.2100000002</v>
      </c>
      <c r="P20" s="119" t="str">
        <f>IF(P9="","",SUM(P7:P9))</f>
        <v/>
      </c>
      <c r="Q20" s="61" t="str">
        <f t="shared" si="13"/>
        <v/>
      </c>
      <c r="S20" s="109" t="s">
        <v>85</v>
      </c>
      <c r="T20" s="117">
        <f t="shared" ref="T20:AD20" si="30">SUM(T7:T9)</f>
        <v>127825.96000000005</v>
      </c>
      <c r="U20" s="154">
        <f t="shared" si="30"/>
        <v>131829.77699999997</v>
      </c>
      <c r="V20" s="154">
        <f t="shared" si="30"/>
        <v>147637.00799999994</v>
      </c>
      <c r="W20" s="154">
        <f t="shared" si="30"/>
        <v>147798.02600000007</v>
      </c>
      <c r="X20" s="154">
        <f t="shared" si="30"/>
        <v>150261.35799999989</v>
      </c>
      <c r="Y20" s="154">
        <f t="shared" si="30"/>
        <v>154060.902</v>
      </c>
      <c r="Z20" s="154">
        <f t="shared" si="30"/>
        <v>149616.23400000005</v>
      </c>
      <c r="AA20" s="154">
        <f t="shared" si="30"/>
        <v>163461.9059999999</v>
      </c>
      <c r="AB20" s="154">
        <f t="shared" si="30"/>
        <v>175986.76699999999</v>
      </c>
      <c r="AC20" s="154">
        <f t="shared" si="30"/>
        <v>179661.59399999992</v>
      </c>
      <c r="AD20" s="154">
        <f t="shared" si="30"/>
        <v>185422.15799999988</v>
      </c>
      <c r="AE20" s="154">
        <f t="shared" ref="AE20:AG20" si="31">SUM(AE7:AE9)</f>
        <v>208515.4380000002</v>
      </c>
      <c r="AF20" s="154">
        <f t="shared" ref="AF20" si="32">SUM(AF7:AF9)</f>
        <v>211263.07400000002</v>
      </c>
      <c r="AG20" s="154">
        <f t="shared" si="31"/>
        <v>211955.04799999984</v>
      </c>
      <c r="AH20" s="119" t="str">
        <f>IF(AH9="","",SUM(AH7:AH9))</f>
        <v/>
      </c>
      <c r="AI20" s="61" t="str">
        <f t="shared" si="14"/>
        <v/>
      </c>
      <c r="AK20" s="124">
        <f t="shared" si="0"/>
        <v>2.2349763291863489</v>
      </c>
      <c r="AL20" s="156">
        <f t="shared" si="1"/>
        <v>2.1937846678638007</v>
      </c>
      <c r="AM20" s="156">
        <f t="shared" si="2"/>
        <v>1.9026467675130263</v>
      </c>
      <c r="AN20" s="156">
        <f t="shared" si="3"/>
        <v>2.094706755562032</v>
      </c>
      <c r="AO20" s="156">
        <f t="shared" si="4"/>
        <v>2.3741089844582248</v>
      </c>
      <c r="AP20" s="156">
        <f t="shared" si="5"/>
        <v>2.4325693006214739</v>
      </c>
      <c r="AQ20" s="156">
        <f t="shared" si="6"/>
        <v>2.4895636701052433</v>
      </c>
      <c r="AR20" s="156">
        <f t="shared" si="7"/>
        <v>2.6314330168615636</v>
      </c>
      <c r="AS20" s="156">
        <f t="shared" si="8"/>
        <v>2.5133348078387496</v>
      </c>
      <c r="AT20" s="156">
        <f t="shared" si="9"/>
        <v>2.6531472543470063</v>
      </c>
      <c r="AU20" s="156">
        <f t="shared" si="10"/>
        <v>2.6057290210795294</v>
      </c>
      <c r="AV20" s="156">
        <f t="shared" si="11"/>
        <v>2.6803786743728382</v>
      </c>
      <c r="AW20" s="156">
        <f t="shared" si="11"/>
        <v>2.7960800549773941</v>
      </c>
      <c r="AX20" s="156">
        <f t="shared" si="11"/>
        <v>2.792857586063191</v>
      </c>
      <c r="AY20" s="309" t="str">
        <f>IF(AH20="","",(AH20/P20)*10)</f>
        <v/>
      </c>
      <c r="AZ20" s="61" t="str">
        <f t="shared" si="26"/>
        <v/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L21" si="33">SUM(E10:E12)</f>
        <v>793642.10999999975</v>
      </c>
      <c r="F21" s="154">
        <f t="shared" si="33"/>
        <v>677732</v>
      </c>
      <c r="G21" s="154">
        <f t="shared" si="33"/>
        <v>708901.94999999972</v>
      </c>
      <c r="H21" s="154">
        <f t="shared" si="33"/>
        <v>698966.54999999958</v>
      </c>
      <c r="I21" s="154">
        <f t="shared" si="33"/>
        <v>764650.08000000054</v>
      </c>
      <c r="J21" s="154">
        <f t="shared" si="33"/>
        <v>796480.04999999993</v>
      </c>
      <c r="K21" s="154">
        <f t="shared" si="33"/>
        <v>738948.75000000023</v>
      </c>
      <c r="L21" s="154">
        <f t="shared" si="33"/>
        <v>721584.67999999924</v>
      </c>
      <c r="M21" s="154">
        <f t="shared" ref="M21:O21" si="34">SUM(M10:M12)</f>
        <v>857827.72000000044</v>
      </c>
      <c r="N21" s="154">
        <f t="shared" ref="N21" si="35">SUM(N10:N12)</f>
        <v>793316.29000000039</v>
      </c>
      <c r="O21" s="154">
        <f t="shared" si="34"/>
        <v>828214.39999999967</v>
      </c>
      <c r="P21" s="119" t="str">
        <f>IF(P12="","",SUM(P10:P12))</f>
        <v/>
      </c>
      <c r="Q21" s="52" t="str">
        <f t="shared" si="13"/>
        <v/>
      </c>
      <c r="S21" s="109" t="s">
        <v>86</v>
      </c>
      <c r="T21" s="117">
        <f t="shared" ref="T21:AD21" si="36">SUM(T10:T12)</f>
        <v>139067.76800000004</v>
      </c>
      <c r="U21" s="154">
        <f t="shared" si="36"/>
        <v>148853.359</v>
      </c>
      <c r="V21" s="154">
        <f t="shared" si="36"/>
        <v>154274.67400000006</v>
      </c>
      <c r="W21" s="154">
        <f t="shared" si="36"/>
        <v>163160.30300000007</v>
      </c>
      <c r="X21" s="154">
        <f t="shared" si="36"/>
        <v>160986.291</v>
      </c>
      <c r="Y21" s="154">
        <f t="shared" si="36"/>
        <v>173530.01899999991</v>
      </c>
      <c r="Z21" s="154">
        <f t="shared" si="36"/>
        <v>163064.24500000002</v>
      </c>
      <c r="AA21" s="154">
        <f t="shared" si="36"/>
        <v>184238.13600000006</v>
      </c>
      <c r="AB21" s="154">
        <f t="shared" si="36"/>
        <v>191848.58100000001</v>
      </c>
      <c r="AC21" s="154">
        <f t="shared" si="36"/>
        <v>185481.71500000003</v>
      </c>
      <c r="AD21" s="154">
        <f t="shared" si="36"/>
        <v>184152.50399999987</v>
      </c>
      <c r="AE21" s="154">
        <f t="shared" ref="AE21:AG21" si="37">SUM(AE10:AE12)</f>
        <v>229727.8189999999</v>
      </c>
      <c r="AF21" s="154">
        <f t="shared" ref="AF21" si="38">SUM(AF10:AF12)</f>
        <v>219493.56100000002</v>
      </c>
      <c r="AG21" s="154">
        <f t="shared" si="37"/>
        <v>235913.27900000033</v>
      </c>
      <c r="AH21" s="119" t="str">
        <f>IF(AH12="","",SUM(AH10:AH12))</f>
        <v/>
      </c>
      <c r="AI21" s="52" t="str">
        <f t="shared" si="14"/>
        <v/>
      </c>
      <c r="AK21" s="125">
        <f t="shared" si="0"/>
        <v>2.1295761374124362</v>
      </c>
      <c r="AL21" s="157">
        <f t="shared" si="1"/>
        <v>1.8682540841014164</v>
      </c>
      <c r="AM21" s="157">
        <f t="shared" si="2"/>
        <v>1.9590101948490086</v>
      </c>
      <c r="AN21" s="157">
        <f t="shared" si="3"/>
        <v>2.0558423115930697</v>
      </c>
      <c r="AO21" s="157">
        <f t="shared" si="4"/>
        <v>2.3753680068227561</v>
      </c>
      <c r="AP21" s="157">
        <f t="shared" si="5"/>
        <v>2.4478705270877024</v>
      </c>
      <c r="AQ21" s="157">
        <f t="shared" si="6"/>
        <v>2.3329334572591511</v>
      </c>
      <c r="AR21" s="157">
        <f t="shared" si="7"/>
        <v>2.4094437549787471</v>
      </c>
      <c r="AS21" s="157">
        <f t="shared" si="8"/>
        <v>2.4087054157853673</v>
      </c>
      <c r="AT21" s="157">
        <f t="shared" si="9"/>
        <v>2.5100754957634068</v>
      </c>
      <c r="AU21" s="157">
        <f t="shared" si="10"/>
        <v>2.5520567315813865</v>
      </c>
      <c r="AV21" s="157">
        <f t="shared" si="11"/>
        <v>2.6780181339908178</v>
      </c>
      <c r="AW21" s="157">
        <f t="shared" si="11"/>
        <v>2.7667849982004009</v>
      </c>
      <c r="AX21" s="157">
        <f t="shared" si="11"/>
        <v>2.8484566194454048</v>
      </c>
      <c r="AY21" s="295" t="str">
        <f t="shared" ref="AY21:AY23" si="39">IF(AH21="","",(AH21/P21)*10)</f>
        <v/>
      </c>
      <c r="AZ21" s="52" t="str">
        <f t="shared" ref="AZ21" si="40">IF(AY21="","",(AY21-AX21)/AX21)</f>
        <v/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L22" si="41">SUM(E13:E15)</f>
        <v>754867.37999999942</v>
      </c>
      <c r="F22" s="154">
        <f t="shared" si="41"/>
        <v>738758.1099999994</v>
      </c>
      <c r="G22" s="154">
        <f t="shared" si="41"/>
        <v>704562.56</v>
      </c>
      <c r="H22" s="154">
        <f t="shared" si="41"/>
        <v>722837.31000000017</v>
      </c>
      <c r="I22" s="154">
        <f t="shared" si="41"/>
        <v>737201</v>
      </c>
      <c r="J22" s="154">
        <f t="shared" si="41"/>
        <v>693204.98</v>
      </c>
      <c r="K22" s="154">
        <f t="shared" si="41"/>
        <v>737933.16</v>
      </c>
      <c r="L22" s="154">
        <f t="shared" si="41"/>
        <v>849480.53000000073</v>
      </c>
      <c r="M22" s="154">
        <f t="shared" ref="M22:O22" si="42">SUM(M13:M15)</f>
        <v>799727.64999999991</v>
      </c>
      <c r="N22" s="154">
        <f t="shared" ref="N22" si="43">SUM(N13:N15)</f>
        <v>849670.03999999946</v>
      </c>
      <c r="O22" s="154">
        <f t="shared" si="42"/>
        <v>822369.04</v>
      </c>
      <c r="P22" s="119" t="str">
        <f>IF(P15="","",SUM(P13:P15))</f>
        <v/>
      </c>
      <c r="Q22" s="52" t="str">
        <f t="shared" si="13"/>
        <v/>
      </c>
      <c r="S22" s="109" t="s">
        <v>87</v>
      </c>
      <c r="T22" s="117">
        <f t="shared" ref="T22:AD22" si="44">SUM(T13:T15)</f>
        <v>158206.60300000003</v>
      </c>
      <c r="U22" s="154">
        <f t="shared" si="44"/>
        <v>169988.98999999996</v>
      </c>
      <c r="V22" s="154">
        <f t="shared" si="44"/>
        <v>174028.42199999993</v>
      </c>
      <c r="W22" s="154">
        <f t="shared" si="44"/>
        <v>185845.58100000009</v>
      </c>
      <c r="X22" s="154">
        <f t="shared" si="44"/>
        <v>187208.74600000004</v>
      </c>
      <c r="Y22" s="154">
        <f t="shared" si="44"/>
        <v>184869.60900000014</v>
      </c>
      <c r="Z22" s="154">
        <f t="shared" si="44"/>
        <v>182230.02000000002</v>
      </c>
      <c r="AA22" s="154">
        <f t="shared" si="44"/>
        <v>187633.69599999988</v>
      </c>
      <c r="AB22" s="154">
        <f t="shared" si="44"/>
        <v>192412.99599999998</v>
      </c>
      <c r="AC22" s="154">
        <f t="shared" si="44"/>
        <v>210505.53399999993</v>
      </c>
      <c r="AD22" s="154">
        <f t="shared" si="44"/>
        <v>229542.15600000002</v>
      </c>
      <c r="AE22" s="154">
        <f t="shared" ref="AE22:AG22" si="45">SUM(AE13:AE15)</f>
        <v>232578.478</v>
      </c>
      <c r="AF22" s="154">
        <f t="shared" ref="AF22" si="46">SUM(AF13:AF15)</f>
        <v>243737.14000000025</v>
      </c>
      <c r="AG22" s="154">
        <f t="shared" si="45"/>
        <v>233593.02700000003</v>
      </c>
      <c r="AH22" s="119" t="str">
        <f>IF(AH15="","",SUM(AH13:AH15))</f>
        <v/>
      </c>
      <c r="AI22" s="52" t="str">
        <f t="shared" si="14"/>
        <v/>
      </c>
      <c r="AK22" s="125">
        <f t="shared" si="0"/>
        <v>2.2188383886890319</v>
      </c>
      <c r="AL22" s="157">
        <f t="shared" si="1"/>
        <v>2.0914214351067524</v>
      </c>
      <c r="AM22" s="157">
        <f t="shared" si="2"/>
        <v>2.0806401653298372</v>
      </c>
      <c r="AN22" s="157">
        <f t="shared" si="3"/>
        <v>2.461963331890169</v>
      </c>
      <c r="AO22" s="157">
        <f t="shared" si="4"/>
        <v>2.5341007220888607</v>
      </c>
      <c r="AP22" s="157">
        <f t="shared" si="5"/>
        <v>2.6238920359321978</v>
      </c>
      <c r="AQ22" s="157">
        <f t="shared" si="6"/>
        <v>2.5210378252334538</v>
      </c>
      <c r="AR22" s="157">
        <f t="shared" si="7"/>
        <v>2.5452176000846425</v>
      </c>
      <c r="AS22" s="157">
        <f t="shared" si="8"/>
        <v>2.7757012940097461</v>
      </c>
      <c r="AT22" s="157">
        <f t="shared" si="9"/>
        <v>2.852636870255294</v>
      </c>
      <c r="AU22" s="157">
        <f t="shared" si="10"/>
        <v>2.7021473464494807</v>
      </c>
      <c r="AV22" s="157">
        <f t="shared" si="11"/>
        <v>2.9082210425011565</v>
      </c>
      <c r="AW22" s="157">
        <f t="shared" si="11"/>
        <v>2.8686093250975446</v>
      </c>
      <c r="AX22" s="157">
        <f t="shared" si="11"/>
        <v>2.8404890704543062</v>
      </c>
      <c r="AY22" s="295" t="str">
        <f t="shared" si="39"/>
        <v/>
      </c>
      <c r="AZ22" s="52" t="str">
        <f t="shared" ref="AZ22" si="47">IF(AY22="","",(AY22-AX22)/AX22)</f>
        <v/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L23" si="48">SUM(E16:E18)</f>
        <v>786527.00999999943</v>
      </c>
      <c r="F23" s="155">
        <f t="shared" si="48"/>
        <v>786761.36999999953</v>
      </c>
      <c r="G23" s="155">
        <f t="shared" si="48"/>
        <v>751398.26999999967</v>
      </c>
      <c r="H23" s="155">
        <f t="shared" si="48"/>
        <v>756727.27000000025</v>
      </c>
      <c r="I23" s="155">
        <f t="shared" si="48"/>
        <v>858528.7000000003</v>
      </c>
      <c r="J23" s="155">
        <f t="shared" si="48"/>
        <v>762076.04</v>
      </c>
      <c r="K23" s="155">
        <f t="shared" si="48"/>
        <v>809163.8199999996</v>
      </c>
      <c r="L23" s="155">
        <f t="shared" si="48"/>
        <v>868724.61000000057</v>
      </c>
      <c r="M23" s="155">
        <f t="shared" ref="M23:O23" si="49">SUM(M16:M18)</f>
        <v>852537.59000000043</v>
      </c>
      <c r="N23" s="155">
        <f t="shared" ref="N23" si="50">SUM(N16:N18)</f>
        <v>855018.950000001</v>
      </c>
      <c r="O23" s="155">
        <f t="shared" si="49"/>
        <v>779909.62999999966</v>
      </c>
      <c r="P23" s="123" t="str">
        <f>IF(P18="","",SUM(P16:P18))</f>
        <v/>
      </c>
      <c r="Q23" s="55" t="str">
        <f t="shared" si="13"/>
        <v/>
      </c>
      <c r="S23" s="110" t="s">
        <v>88</v>
      </c>
      <c r="T23" s="196">
        <f t="shared" ref="T23:AD23" si="51">SUM(T16:T18)</f>
        <v>189279.87400000004</v>
      </c>
      <c r="U23" s="155">
        <f t="shared" si="51"/>
        <v>206246.13400000002</v>
      </c>
      <c r="V23" s="155">
        <f t="shared" si="51"/>
        <v>227564.73100000003</v>
      </c>
      <c r="W23" s="155">
        <f t="shared" si="51"/>
        <v>223989.65199999989</v>
      </c>
      <c r="X23" s="155">
        <f t="shared" si="51"/>
        <v>227828.40799999997</v>
      </c>
      <c r="Y23" s="155">
        <f t="shared" si="51"/>
        <v>223073.37500000009</v>
      </c>
      <c r="Z23" s="155">
        <f t="shared" si="51"/>
        <v>229063.12599999984</v>
      </c>
      <c r="AA23" s="155">
        <f t="shared" si="51"/>
        <v>242707.26199999999</v>
      </c>
      <c r="AB23" s="155">
        <f t="shared" si="51"/>
        <v>240093.19299999997</v>
      </c>
      <c r="AC23" s="155">
        <f t="shared" si="51"/>
        <v>243753.495</v>
      </c>
      <c r="AD23" s="155">
        <f t="shared" si="51"/>
        <v>257072.85799999989</v>
      </c>
      <c r="AE23" s="155">
        <f t="shared" ref="AE23:AG23" si="52">SUM(AE16:AE18)</f>
        <v>256615.4160000002</v>
      </c>
      <c r="AF23" s="155">
        <f t="shared" ref="AF23" si="53">SUM(AF16:AF18)</f>
        <v>264469.51299999969</v>
      </c>
      <c r="AG23" s="155">
        <f t="shared" si="52"/>
        <v>246392.99900000004</v>
      </c>
      <c r="AH23" s="123" t="str">
        <f>IF(AH18="","",SUM(AH16:AH18))</f>
        <v/>
      </c>
      <c r="AI23" s="55" t="str">
        <f t="shared" si="14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54">IF(V18="","",(V23/D23)*10)</f>
        <v>2.363592154138149</v>
      </c>
      <c r="AN23" s="158">
        <f t="shared" si="54"/>
        <v>2.8478316593348785</v>
      </c>
      <c r="AO23" s="158">
        <f t="shared" si="54"/>
        <v>2.895775220890676</v>
      </c>
      <c r="AP23" s="158">
        <f t="shared" si="54"/>
        <v>2.9687767979556323</v>
      </c>
      <c r="AQ23" s="158">
        <f t="shared" si="54"/>
        <v>3.0270235404625998</v>
      </c>
      <c r="AR23" s="158">
        <f t="shared" si="54"/>
        <v>2.8270139600458304</v>
      </c>
      <c r="AS23" s="158">
        <f t="shared" si="54"/>
        <v>3.1505149144959335</v>
      </c>
      <c r="AT23" s="158">
        <f t="shared" si="54"/>
        <v>3.012412183728137</v>
      </c>
      <c r="AU23" s="158">
        <f t="shared" si="54"/>
        <v>2.9591985197702608</v>
      </c>
      <c r="AV23" s="158">
        <f t="shared" si="54"/>
        <v>3.0100187840397759</v>
      </c>
      <c r="AW23" s="158">
        <f t="shared" si="54"/>
        <v>3.0931421227564533</v>
      </c>
      <c r="AX23" s="158">
        <f t="shared" si="54"/>
        <v>3.1592506301018508</v>
      </c>
      <c r="AY23" s="310" t="str">
        <f t="shared" si="39"/>
        <v/>
      </c>
      <c r="AZ23" s="55" t="str">
        <f t="shared" si="26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7">
        <v>1000</v>
      </c>
      <c r="AZ25" s="287" t="s">
        <v>47</v>
      </c>
      <c r="BC25" s="105"/>
    </row>
    <row r="26" spans="1:55" ht="20.100000000000001" customHeight="1" x14ac:dyDescent="0.25">
      <c r="A26" s="345" t="s">
        <v>2</v>
      </c>
      <c r="B26" s="347" t="s">
        <v>72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2"/>
      <c r="Q26" s="343" t="s">
        <v>155</v>
      </c>
      <c r="S26" s="348" t="s">
        <v>3</v>
      </c>
      <c r="T26" s="340" t="s">
        <v>72</v>
      </c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2"/>
      <c r="AI26" s="343" t="s">
        <v>155</v>
      </c>
      <c r="AK26" s="340" t="s">
        <v>72</v>
      </c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2"/>
      <c r="AZ26" s="343" t="str">
        <f>AI26</f>
        <v>D       2024/2023</v>
      </c>
      <c r="BC26" s="105"/>
    </row>
    <row r="27" spans="1:55" ht="20.100000000000001" customHeight="1" thickBot="1" x14ac:dyDescent="0.3">
      <c r="A27" s="346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4"/>
      <c r="S27" s="349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4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4"/>
      <c r="BC27" s="105"/>
    </row>
    <row r="28" spans="1:55" ht="3" customHeight="1" thickBot="1" x14ac:dyDescent="0.3">
      <c r="A28" s="289" t="s">
        <v>89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90"/>
      <c r="S28" s="289"/>
      <c r="T28" s="291">
        <v>2010</v>
      </c>
      <c r="U28" s="291">
        <v>2011</v>
      </c>
      <c r="V28" s="291">
        <v>2012</v>
      </c>
      <c r="W28" s="291"/>
      <c r="X28" s="291"/>
      <c r="Y28" s="291"/>
      <c r="Z28" s="291"/>
      <c r="AA28" s="291"/>
      <c r="AB28" s="288"/>
      <c r="AC28" s="288"/>
      <c r="AD28" s="288"/>
      <c r="AE28" s="288"/>
      <c r="AF28" s="288"/>
      <c r="AG28" s="288"/>
      <c r="AH28" s="291"/>
      <c r="AI28" s="292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0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101904.72999999995</v>
      </c>
      <c r="P29" s="112">
        <v>96204.250000000131</v>
      </c>
      <c r="Q29" s="61">
        <f>IF(P29="","",(P29-O29)/O29)</f>
        <v>-5.5939307233332777E-2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27448.124000000014</v>
      </c>
      <c r="AG29" s="153">
        <v>28052.154000000028</v>
      </c>
      <c r="AH29" s="112">
        <v>29869.550000000014</v>
      </c>
      <c r="AI29" s="61">
        <f>(AH29-AG29)/AG29</f>
        <v>6.4786326212239689E-2</v>
      </c>
      <c r="AK29" s="197">
        <f t="shared" ref="AK29:AK38" si="55">(T29/B29)*10</f>
        <v>2.7191842704023532</v>
      </c>
      <c r="AL29" s="156">
        <f t="shared" ref="AL29:AL38" si="56">(U29/C29)*10</f>
        <v>2.7800309700828514</v>
      </c>
      <c r="AM29" s="156">
        <f t="shared" ref="AM29:AM38" si="57">(V29/D29)*10</f>
        <v>1.9785027216642543</v>
      </c>
      <c r="AN29" s="156">
        <f t="shared" ref="AN29:AN38" si="58">(W29/E29)*10</f>
        <v>2.1318199900464254</v>
      </c>
      <c r="AO29" s="156">
        <f t="shared" ref="AO29:AO38" si="59">(X29/F29)*10</f>
        <v>2.8836241613634588</v>
      </c>
      <c r="AP29" s="156">
        <f t="shared" ref="AP29:AP38" si="60">(Y29/G29)*10</f>
        <v>2.8113968285340656</v>
      </c>
      <c r="AQ29" s="156">
        <f t="shared" ref="AQ29:AQ38" si="61">(Z29/H29)*10</f>
        <v>2.849648832409958</v>
      </c>
      <c r="AR29" s="156">
        <f t="shared" ref="AR29:AR38" si="62">(AA29/I29)*10</f>
        <v>2.7402501496381166</v>
      </c>
      <c r="AS29" s="156">
        <f t="shared" ref="AS29:AS38" si="63">(AB29/J29)*10</f>
        <v>2.5088253749107055</v>
      </c>
      <c r="AT29" s="156">
        <f t="shared" ref="AT29:AT38" si="64">(AC29/K29)*10</f>
        <v>2.713367743379365</v>
      </c>
      <c r="AU29" s="156">
        <f t="shared" ref="AU29:AU38" si="65">(AD29/L29)*10</f>
        <v>2.7634057686437541</v>
      </c>
      <c r="AV29" s="156">
        <f t="shared" ref="AV29:AV38" si="66">(AE29/M29)*10</f>
        <v>2.8185167159702846</v>
      </c>
      <c r="AW29" s="156">
        <f t="shared" ref="AW29:AW38" si="67">(AF29/N29)*10</f>
        <v>2.7810398942869212</v>
      </c>
      <c r="AX29" s="156">
        <f t="shared" ref="AX29:AX38" si="68">(AG29/O29)*10</f>
        <v>2.7527823291421347</v>
      </c>
      <c r="AY29" s="156">
        <f>(AH29/P29)*10</f>
        <v>3.1048056608725676</v>
      </c>
      <c r="AZ29" s="61">
        <f t="shared" ref="AZ29" si="69">IF(AY29="","",(AY29-AX29)/AX29)</f>
        <v>0.12787910181047113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102309.93999999996</v>
      </c>
      <c r="P30" s="119"/>
      <c r="Q30" s="52" t="str">
        <f t="shared" ref="Q30:Q45" si="70">IF(P30="","",(P30-O30)/O30)</f>
        <v/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30612.233000000022</v>
      </c>
      <c r="AG30" s="154">
        <v>28250.444000000029</v>
      </c>
      <c r="AH30" s="119"/>
      <c r="AI30" s="52" t="str">
        <f>IF(AH30="","",(AH30-AG30)/AG30)</f>
        <v/>
      </c>
      <c r="AK30" s="198">
        <f t="shared" si="55"/>
        <v>2.7879398375187985</v>
      </c>
      <c r="AL30" s="157">
        <f t="shared" si="56"/>
        <v>2.0427271510143492</v>
      </c>
      <c r="AM30" s="157">
        <f t="shared" si="57"/>
        <v>2.0896835533292704</v>
      </c>
      <c r="AN30" s="157">
        <f t="shared" si="58"/>
        <v>1.9668833753855519</v>
      </c>
      <c r="AO30" s="157">
        <f t="shared" si="59"/>
        <v>2.7208012815111413</v>
      </c>
      <c r="AP30" s="157">
        <f t="shared" si="60"/>
        <v>2.8186535496385967</v>
      </c>
      <c r="AQ30" s="157">
        <f t="shared" si="61"/>
        <v>2.5500559099287456</v>
      </c>
      <c r="AR30" s="157">
        <f t="shared" si="62"/>
        <v>2.5589202711163801</v>
      </c>
      <c r="AS30" s="157">
        <f t="shared" si="63"/>
        <v>2.135369876877645</v>
      </c>
      <c r="AT30" s="157">
        <f t="shared" si="64"/>
        <v>2.795967218099392</v>
      </c>
      <c r="AU30" s="157">
        <f t="shared" si="65"/>
        <v>2.5867100565456687</v>
      </c>
      <c r="AV30" s="157">
        <f t="shared" si="66"/>
        <v>2.702163825618805</v>
      </c>
      <c r="AW30" s="157">
        <f t="shared" si="67"/>
        <v>2.8538574514087225</v>
      </c>
      <c r="AX30" s="157">
        <f t="shared" si="68"/>
        <v>2.7612609292899637</v>
      </c>
      <c r="AY30" s="157" t="str">
        <f>IF(AH30="","",(AH30/P30)*10)</f>
        <v/>
      </c>
      <c r="AZ30" s="52" t="str">
        <f t="shared" ref="AZ30" si="71">IF(AY30="","",(AY30-AX30)/AX30)</f>
        <v/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140962.1399999999</v>
      </c>
      <c r="P31" s="119"/>
      <c r="Q31" s="52" t="str">
        <f t="shared" si="70"/>
        <v/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38835.720000000016</v>
      </c>
      <c r="AG31" s="154">
        <v>39038.131999999998</v>
      </c>
      <c r="AH31" s="119"/>
      <c r="AI31" s="52" t="str">
        <f t="shared" ref="AI31:AI40" si="72">IF(AH31="","",(AH31-AG31)/AG31)</f>
        <v/>
      </c>
      <c r="AK31" s="198">
        <f t="shared" si="55"/>
        <v>2.0964781146598703</v>
      </c>
      <c r="AL31" s="157">
        <f t="shared" si="56"/>
        <v>2.4308336581123937</v>
      </c>
      <c r="AM31" s="157">
        <f t="shared" si="57"/>
        <v>1.9152653234034593</v>
      </c>
      <c r="AN31" s="157">
        <f t="shared" si="58"/>
        <v>2.2929730300085991</v>
      </c>
      <c r="AO31" s="157">
        <f t="shared" si="59"/>
        <v>2.7059927155303445</v>
      </c>
      <c r="AP31" s="157">
        <f t="shared" si="60"/>
        <v>2.7063088774745574</v>
      </c>
      <c r="AQ31" s="157">
        <f t="shared" si="61"/>
        <v>2.0927770392969895</v>
      </c>
      <c r="AR31" s="157">
        <f t="shared" si="62"/>
        <v>2.8047938509619263</v>
      </c>
      <c r="AS31" s="157">
        <f t="shared" si="63"/>
        <v>2.691589892008329</v>
      </c>
      <c r="AT31" s="157">
        <f t="shared" si="64"/>
        <v>2.7142155595131729</v>
      </c>
      <c r="AU31" s="157">
        <f t="shared" si="65"/>
        <v>2.6248636127218381</v>
      </c>
      <c r="AV31" s="157">
        <f t="shared" si="66"/>
        <v>2.6944911272557897</v>
      </c>
      <c r="AW31" s="157">
        <f t="shared" si="67"/>
        <v>2.8176742788291529</v>
      </c>
      <c r="AX31" s="157">
        <f t="shared" si="68"/>
        <v>2.7694054587990808</v>
      </c>
      <c r="AY31" s="157" t="str">
        <f t="shared" ref="AY31:AY40" si="73">IF(AH31="","",(AH31/P31)*10)</f>
        <v/>
      </c>
      <c r="AZ31" s="52" t="str">
        <f t="shared" ref="AZ31" si="74">IF(AY31="","",(AY31-AX31)/AX31)</f>
        <v/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116649.17</v>
      </c>
      <c r="P32" s="119"/>
      <c r="Q32" s="52" t="str">
        <f t="shared" si="70"/>
        <v/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35088.123000000021</v>
      </c>
      <c r="AG32" s="154">
        <v>31275.879999999979</v>
      </c>
      <c r="AH32" s="119"/>
      <c r="AI32" s="52" t="str">
        <f t="shared" si="72"/>
        <v/>
      </c>
      <c r="AK32" s="198">
        <f t="shared" si="55"/>
        <v>2.2914270225780289</v>
      </c>
      <c r="AL32" s="157">
        <f t="shared" si="56"/>
        <v>1.9145717289185553</v>
      </c>
      <c r="AM32" s="157">
        <f t="shared" si="57"/>
        <v>2.1035922277296368</v>
      </c>
      <c r="AN32" s="157">
        <f t="shared" si="58"/>
        <v>2.004869476200021</v>
      </c>
      <c r="AO32" s="157">
        <f t="shared" si="59"/>
        <v>2.7051742263548508</v>
      </c>
      <c r="AP32" s="157">
        <f t="shared" si="60"/>
        <v>2.7930772105810764</v>
      </c>
      <c r="AQ32" s="157">
        <f t="shared" si="61"/>
        <v>2.0109938298336294</v>
      </c>
      <c r="AR32" s="157">
        <f t="shared" si="62"/>
        <v>2.3678384891138591</v>
      </c>
      <c r="AS32" s="157">
        <f t="shared" si="63"/>
        <v>2.2640842936783332</v>
      </c>
      <c r="AT32" s="157">
        <f t="shared" si="64"/>
        <v>2.578341806144997</v>
      </c>
      <c r="AU32" s="157">
        <f t="shared" si="65"/>
        <v>2.6090495071464521</v>
      </c>
      <c r="AV32" s="157">
        <f t="shared" si="66"/>
        <v>2.6516092544009791</v>
      </c>
      <c r="AW32" s="157">
        <f t="shared" si="67"/>
        <v>2.6528187763991968</v>
      </c>
      <c r="AX32" s="157">
        <f t="shared" si="68"/>
        <v>2.6811918164526998</v>
      </c>
      <c r="AY32" s="157" t="str">
        <f t="shared" si="73"/>
        <v/>
      </c>
      <c r="AZ32" s="52" t="str">
        <f t="shared" ref="AZ32" si="75">IF(AY32="","",(AY32-AX32)/AX32)</f>
        <v/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129413.43999999993</v>
      </c>
      <c r="P33" s="119"/>
      <c r="Q33" s="52" t="str">
        <f t="shared" si="70"/>
        <v/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34502.495999999999</v>
      </c>
      <c r="AG33" s="154">
        <v>34647.590000000018</v>
      </c>
      <c r="AH33" s="119"/>
      <c r="AI33" s="52" t="str">
        <f t="shared" si="72"/>
        <v/>
      </c>
      <c r="AK33" s="198">
        <f t="shared" si="55"/>
        <v>2.4552842575993914</v>
      </c>
      <c r="AL33" s="157">
        <f t="shared" si="56"/>
        <v>2.2012427902355096</v>
      </c>
      <c r="AM33" s="157">
        <f t="shared" si="57"/>
        <v>1.8923654382954234</v>
      </c>
      <c r="AN33" s="157">
        <f t="shared" si="58"/>
        <v>2.3594416740317734</v>
      </c>
      <c r="AO33" s="157">
        <f t="shared" si="59"/>
        <v>2.6818729356906932</v>
      </c>
      <c r="AP33" s="157">
        <f t="shared" si="60"/>
        <v>2.7474026310017368</v>
      </c>
      <c r="AQ33" s="157">
        <f t="shared" si="61"/>
        <v>2.3909894211379137</v>
      </c>
      <c r="AR33" s="157">
        <f t="shared" si="62"/>
        <v>2.6441904855347453</v>
      </c>
      <c r="AS33" s="157">
        <f t="shared" si="63"/>
        <v>2.4025006171809284</v>
      </c>
      <c r="AT33" s="157">
        <f t="shared" si="64"/>
        <v>2.5432874794546838</v>
      </c>
      <c r="AU33" s="157">
        <f t="shared" si="65"/>
        <v>2.5567507968930014</v>
      </c>
      <c r="AV33" s="157">
        <f t="shared" si="66"/>
        <v>2.7072195800906469</v>
      </c>
      <c r="AW33" s="157">
        <f t="shared" si="67"/>
        <v>2.6754694876637215</v>
      </c>
      <c r="AX33" s="157">
        <f t="shared" si="68"/>
        <v>2.6772791141321983</v>
      </c>
      <c r="AY33" s="157" t="str">
        <f t="shared" si="73"/>
        <v/>
      </c>
      <c r="AZ33" s="52" t="str">
        <f t="shared" ref="AZ33" si="76">IF(AY33="","",(AY33-AX33)/AX33)</f>
        <v/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124020.86000000016</v>
      </c>
      <c r="P34" s="119"/>
      <c r="Q34" s="52" t="str">
        <f t="shared" si="70"/>
        <v/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32003.355000000043</v>
      </c>
      <c r="AG34" s="154">
        <v>33802.41300000003</v>
      </c>
      <c r="AH34" s="119"/>
      <c r="AI34" s="52" t="str">
        <f t="shared" si="72"/>
        <v/>
      </c>
      <c r="AK34" s="198">
        <f t="shared" si="55"/>
        <v>2.1020165625234823</v>
      </c>
      <c r="AL34" s="157">
        <f t="shared" si="56"/>
        <v>1.7740098041642658</v>
      </c>
      <c r="AM34" s="157">
        <f t="shared" si="57"/>
        <v>2.354680177351006</v>
      </c>
      <c r="AN34" s="157">
        <f t="shared" si="58"/>
        <v>1.9712545810595916</v>
      </c>
      <c r="AO34" s="157">
        <f t="shared" si="59"/>
        <v>2.5708010782503732</v>
      </c>
      <c r="AP34" s="157">
        <f t="shared" si="60"/>
        <v>2.691606613908089</v>
      </c>
      <c r="AQ34" s="157">
        <f t="shared" si="61"/>
        <v>2.5245321454200687</v>
      </c>
      <c r="AR34" s="157">
        <f t="shared" si="62"/>
        <v>2.3212555829506831</v>
      </c>
      <c r="AS34" s="157">
        <f t="shared" si="63"/>
        <v>2.4196352167128494</v>
      </c>
      <c r="AT34" s="157">
        <f t="shared" si="64"/>
        <v>2.6077093653063175</v>
      </c>
      <c r="AU34" s="157">
        <f t="shared" si="65"/>
        <v>2.6111078111666934</v>
      </c>
      <c r="AV34" s="157">
        <f t="shared" si="66"/>
        <v>2.7174495870537294</v>
      </c>
      <c r="AW34" s="157">
        <f t="shared" si="67"/>
        <v>2.6468771860293314</v>
      </c>
      <c r="AX34" s="157">
        <f t="shared" si="68"/>
        <v>2.7255425417949839</v>
      </c>
      <c r="AY34" s="157" t="str">
        <f t="shared" si="73"/>
        <v/>
      </c>
      <c r="AZ34" s="52" t="str">
        <f t="shared" ref="AZ34" si="77">IF(AY34="","",(AY34-AX34)/AX34)</f>
        <v/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119680.52999999993</v>
      </c>
      <c r="P35" s="119"/>
      <c r="Q35" s="52" t="str">
        <f t="shared" si="70"/>
        <v/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33825.857000000018</v>
      </c>
      <c r="AG35" s="154">
        <v>33100.169000000002</v>
      </c>
      <c r="AH35" s="119"/>
      <c r="AI35" s="52" t="str">
        <f t="shared" si="72"/>
        <v/>
      </c>
      <c r="AK35" s="198">
        <f t="shared" si="55"/>
        <v>2.5730718413288924</v>
      </c>
      <c r="AL35" s="157">
        <f t="shared" si="56"/>
        <v>2.1152117341675951</v>
      </c>
      <c r="AM35" s="157">
        <f t="shared" si="57"/>
        <v>2.0786182429808124</v>
      </c>
      <c r="AN35" s="157">
        <f t="shared" si="58"/>
        <v>2.2082312689324564</v>
      </c>
      <c r="AO35" s="157">
        <f t="shared" si="59"/>
        <v>2.8364029516511247</v>
      </c>
      <c r="AP35" s="157">
        <f t="shared" si="60"/>
        <v>2.9159914494554884</v>
      </c>
      <c r="AQ35" s="157">
        <f t="shared" si="61"/>
        <v>2.6482236092860245</v>
      </c>
      <c r="AR35" s="157">
        <f t="shared" si="62"/>
        <v>2.4414298807413699</v>
      </c>
      <c r="AS35" s="157">
        <f t="shared" si="63"/>
        <v>2.5776024338708856</v>
      </c>
      <c r="AT35" s="157">
        <f t="shared" si="64"/>
        <v>2.962909422884465</v>
      </c>
      <c r="AU35" s="157">
        <f t="shared" si="65"/>
        <v>2.6702840031607016</v>
      </c>
      <c r="AV35" s="157">
        <f t="shared" si="66"/>
        <v>2.9177581046988688</v>
      </c>
      <c r="AW35" s="157">
        <f t="shared" si="67"/>
        <v>2.6024694558995529</v>
      </c>
      <c r="AX35" s="157">
        <f t="shared" si="68"/>
        <v>2.7657104292569579</v>
      </c>
      <c r="AY35" s="157" t="str">
        <f t="shared" si="73"/>
        <v/>
      </c>
      <c r="AZ35" s="52" t="str">
        <f t="shared" ref="AZ35" si="78">IF(AY35="","",(AY35-AX35)/AX35)</f>
        <v/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99688.55</v>
      </c>
      <c r="P36" s="119"/>
      <c r="Q36" s="52" t="str">
        <f t="shared" si="70"/>
        <v/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28965.705000000002</v>
      </c>
      <c r="AG36" s="154">
        <v>27255.071999999975</v>
      </c>
      <c r="AH36" s="119"/>
      <c r="AI36" s="52" t="str">
        <f t="shared" si="72"/>
        <v/>
      </c>
      <c r="AK36" s="198">
        <f t="shared" si="55"/>
        <v>2.596858038930463</v>
      </c>
      <c r="AL36" s="157">
        <f t="shared" si="56"/>
        <v>2.5390380338304137</v>
      </c>
      <c r="AM36" s="157">
        <f t="shared" si="57"/>
        <v>2.4369051446930676</v>
      </c>
      <c r="AN36" s="157">
        <f t="shared" si="58"/>
        <v>3.0047628823362675</v>
      </c>
      <c r="AO36" s="157">
        <f t="shared" si="59"/>
        <v>2.8217482283915563</v>
      </c>
      <c r="AP36" s="157">
        <f t="shared" si="60"/>
        <v>3.0548593316653818</v>
      </c>
      <c r="AQ36" s="157">
        <f t="shared" si="61"/>
        <v>2.4088946240090925</v>
      </c>
      <c r="AR36" s="157">
        <f t="shared" si="62"/>
        <v>2.4788911781300693</v>
      </c>
      <c r="AS36" s="157">
        <f t="shared" si="63"/>
        <v>2.6460630977752024</v>
      </c>
      <c r="AT36" s="157">
        <f t="shared" si="64"/>
        <v>2.7962553403787336</v>
      </c>
      <c r="AU36" s="157">
        <f t="shared" si="65"/>
        <v>2.8847610738564002</v>
      </c>
      <c r="AV36" s="157">
        <f t="shared" si="66"/>
        <v>2.8576564297455391</v>
      </c>
      <c r="AW36" s="157">
        <f t="shared" si="67"/>
        <v>2.6836987129770478</v>
      </c>
      <c r="AX36" s="157">
        <f t="shared" si="68"/>
        <v>2.7340223124922547</v>
      </c>
      <c r="AY36" s="157" t="str">
        <f t="shared" si="73"/>
        <v/>
      </c>
      <c r="AZ36" s="52" t="str">
        <f t="shared" ref="AZ36" si="79">IF(AY36="","",(AY36-AX36)/AX36)</f>
        <v/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114259.16999999991</v>
      </c>
      <c r="P37" s="119"/>
      <c r="Q37" s="52" t="str">
        <f t="shared" si="70"/>
        <v/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36707.813999999991</v>
      </c>
      <c r="AG37" s="154">
        <v>34548.426999999974</v>
      </c>
      <c r="AH37" s="119"/>
      <c r="AI37" s="52" t="str">
        <f t="shared" si="72"/>
        <v/>
      </c>
      <c r="AK37" s="198">
        <f t="shared" si="55"/>
        <v>2.6609147163514684</v>
      </c>
      <c r="AL37" s="157">
        <f t="shared" si="56"/>
        <v>2.4477706740286518</v>
      </c>
      <c r="AM37" s="157">
        <f t="shared" si="57"/>
        <v>2.1417496349682335</v>
      </c>
      <c r="AN37" s="157">
        <f t="shared" si="58"/>
        <v>2.5106144445623939</v>
      </c>
      <c r="AO37" s="157">
        <f t="shared" si="59"/>
        <v>3.1842521435822113</v>
      </c>
      <c r="AP37" s="157">
        <f t="shared" si="60"/>
        <v>3.3649454435831103</v>
      </c>
      <c r="AQ37" s="157">
        <f t="shared" si="61"/>
        <v>2.7034880868546924</v>
      </c>
      <c r="AR37" s="157">
        <f t="shared" si="62"/>
        <v>2.6358170139749189</v>
      </c>
      <c r="AS37" s="157">
        <f t="shared" si="63"/>
        <v>3.1656773651131371</v>
      </c>
      <c r="AT37" s="157">
        <f t="shared" si="64"/>
        <v>3.2745226936823624</v>
      </c>
      <c r="AU37" s="157">
        <f t="shared" si="65"/>
        <v>2.8372562827357921</v>
      </c>
      <c r="AV37" s="157">
        <f t="shared" si="66"/>
        <v>3.0130879305787333</v>
      </c>
      <c r="AW37" s="157">
        <f t="shared" si="67"/>
        <v>3.0865473679962045</v>
      </c>
      <c r="AX37" s="157">
        <f t="shared" si="68"/>
        <v>3.0236896522178487</v>
      </c>
      <c r="AY37" s="157" t="str">
        <f t="shared" si="73"/>
        <v/>
      </c>
      <c r="AZ37" s="52" t="str">
        <f t="shared" ref="AZ37" si="80">IF(AY37="","",(AY37-AX37)/AX37)</f>
        <v/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127905.02</v>
      </c>
      <c r="P38" s="119"/>
      <c r="Q38" s="52" t="str">
        <f t="shared" si="70"/>
        <v/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41068.910000000025</v>
      </c>
      <c r="AG38" s="154">
        <v>41434.090999999971</v>
      </c>
      <c r="AH38" s="119"/>
      <c r="AI38" s="52" t="str">
        <f t="shared" si="72"/>
        <v/>
      </c>
      <c r="AK38" s="198">
        <f t="shared" si="55"/>
        <v>3.2539314368583776</v>
      </c>
      <c r="AL38" s="157">
        <f t="shared" si="56"/>
        <v>3.1337083285605001</v>
      </c>
      <c r="AM38" s="157">
        <f t="shared" si="57"/>
        <v>2.2562326611474677</v>
      </c>
      <c r="AN38" s="157">
        <f t="shared" si="58"/>
        <v>3.3901116276712977</v>
      </c>
      <c r="AO38" s="157">
        <f t="shared" si="59"/>
        <v>3.3140091652530894</v>
      </c>
      <c r="AP38" s="157">
        <f t="shared" si="60"/>
        <v>3.4292885910740196</v>
      </c>
      <c r="AQ38" s="157">
        <f t="shared" si="61"/>
        <v>3.2799387414257781</v>
      </c>
      <c r="AR38" s="157">
        <f t="shared" si="62"/>
        <v>3.0212068642228891</v>
      </c>
      <c r="AS38" s="157">
        <f t="shared" si="63"/>
        <v>3.2532448061198354</v>
      </c>
      <c r="AT38" s="157">
        <f t="shared" si="64"/>
        <v>3.4008016340950329</v>
      </c>
      <c r="AU38" s="157">
        <f t="shared" si="65"/>
        <v>3.1623807399392989</v>
      </c>
      <c r="AV38" s="157">
        <f t="shared" si="66"/>
        <v>3.1617372629813776</v>
      </c>
      <c r="AW38" s="157">
        <f t="shared" si="67"/>
        <v>3.1696496791985505</v>
      </c>
      <c r="AX38" s="157">
        <f t="shared" si="68"/>
        <v>3.23944212666555</v>
      </c>
      <c r="AY38" s="157" t="str">
        <f t="shared" si="73"/>
        <v/>
      </c>
      <c r="AZ38" s="52" t="str">
        <f t="shared" ref="AZ38" si="81">IF(AY38="","",(AY38-AX38)/AX38)</f>
        <v/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145941.32999999987</v>
      </c>
      <c r="P39" s="119"/>
      <c r="Q39" s="52" t="str">
        <f t="shared" si="70"/>
        <v/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49016.933999999987</v>
      </c>
      <c r="AH39" s="119"/>
      <c r="AI39" s="52" t="str">
        <f t="shared" si="72"/>
        <v/>
      </c>
      <c r="AK39" s="198">
        <f t="shared" ref="AK39:AL45" si="82">(T39/B39)*10</f>
        <v>3.2414904621629503</v>
      </c>
      <c r="AL39" s="157">
        <f t="shared" si="82"/>
        <v>2.5668080317411479</v>
      </c>
      <c r="AM39" s="157">
        <f t="shared" ref="AM39:AV41" si="83">IF(V39="","",(V39/D39)*10)</f>
        <v>3.1227660965473962</v>
      </c>
      <c r="AN39" s="157">
        <f t="shared" si="83"/>
        <v>3.2923693141074821</v>
      </c>
      <c r="AO39" s="157">
        <f t="shared" si="83"/>
        <v>3.4202920027254784</v>
      </c>
      <c r="AP39" s="157">
        <f t="shared" si="83"/>
        <v>3.4483133730908344</v>
      </c>
      <c r="AQ39" s="157">
        <f t="shared" si="83"/>
        <v>3.0834533940913951</v>
      </c>
      <c r="AR39" s="157">
        <f t="shared" si="83"/>
        <v>2.9683270442133765</v>
      </c>
      <c r="AS39" s="157">
        <f t="shared" si="83"/>
        <v>3.3181225695901304</v>
      </c>
      <c r="AT39" s="157">
        <f t="shared" si="83"/>
        <v>3.2080125021789963</v>
      </c>
      <c r="AU39" s="157">
        <f t="shared" si="83"/>
        <v>3.0872727608300847</v>
      </c>
      <c r="AV39" s="157">
        <f t="shared" si="83"/>
        <v>3.0523879633076105</v>
      </c>
      <c r="AW39" s="157">
        <f t="shared" ref="AW39:AW41" si="84">IF(AF39="","",(AF39/N39)*10)</f>
        <v>3.1715278243097793</v>
      </c>
      <c r="AX39" s="157">
        <f t="shared" ref="AX39:AX41" si="85">IF(AG39="","",(AG39/O39)*10)</f>
        <v>3.3586739273926058</v>
      </c>
      <c r="AY39" s="157" t="str">
        <f t="shared" si="73"/>
        <v/>
      </c>
      <c r="AZ39" s="52" t="str">
        <f t="shared" ref="AZ39" si="86">IF(AY39="","",(AY39-AX39)/AX39)</f>
        <v/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90424.970000000103</v>
      </c>
      <c r="P40" s="119"/>
      <c r="Q40" s="52" t="str">
        <f t="shared" si="70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27363.052999999993</v>
      </c>
      <c r="AH40" s="119"/>
      <c r="AI40" s="52" t="str">
        <f t="shared" si="72"/>
        <v/>
      </c>
      <c r="AK40" s="198">
        <f t="shared" si="82"/>
        <v>2.3641849315690981</v>
      </c>
      <c r="AL40" s="157">
        <f t="shared" si="82"/>
        <v>2.3331363931299971</v>
      </c>
      <c r="AM40" s="157">
        <f t="shared" si="83"/>
        <v>1.8672394304510065</v>
      </c>
      <c r="AN40" s="157">
        <f t="shared" si="83"/>
        <v>3.0775081161693092</v>
      </c>
      <c r="AO40" s="157">
        <f t="shared" si="83"/>
        <v>3.1734234355002373</v>
      </c>
      <c r="AP40" s="157">
        <f t="shared" si="83"/>
        <v>3.0922544640903604</v>
      </c>
      <c r="AQ40" s="157">
        <f t="shared" si="83"/>
        <v>2.9933333802103839</v>
      </c>
      <c r="AR40" s="157">
        <f t="shared" si="83"/>
        <v>2.4409599211403106</v>
      </c>
      <c r="AS40" s="157">
        <f t="shared" si="83"/>
        <v>3.0553693343062638</v>
      </c>
      <c r="AT40" s="157">
        <f t="shared" si="83"/>
        <v>2.9890526462560034</v>
      </c>
      <c r="AU40" s="157">
        <f t="shared" si="83"/>
        <v>3.0440906927318663</v>
      </c>
      <c r="AV40" s="157">
        <f t="shared" si="83"/>
        <v>2.8814276072156284</v>
      </c>
      <c r="AW40" s="157">
        <f t="shared" si="84"/>
        <v>2.9726921513406346</v>
      </c>
      <c r="AX40" s="157">
        <f t="shared" si="85"/>
        <v>3.0260505477635173</v>
      </c>
      <c r="AY40" s="157" t="str">
        <f t="shared" si="73"/>
        <v/>
      </c>
      <c r="AZ40" s="52" t="str">
        <f t="shared" ref="AZ40" si="87">IF(AY40="","",(AY40-AX40)/AX40)</f>
        <v/>
      </c>
      <c r="BC40" s="105"/>
    </row>
    <row r="41" spans="1:55" ht="20.100000000000001" customHeight="1" thickBot="1" x14ac:dyDescent="0.3">
      <c r="A41" s="35" t="str">
        <f>A19</f>
        <v>janeiro</v>
      </c>
      <c r="B41" s="167">
        <f>B29</f>
        <v>85580.320000000022</v>
      </c>
      <c r="C41" s="168">
        <f t="shared" ref="C41:P41" si="88">C29</f>
        <v>80916.799999999988</v>
      </c>
      <c r="D41" s="168">
        <f t="shared" si="88"/>
        <v>125346.10000000003</v>
      </c>
      <c r="E41" s="168">
        <f t="shared" si="88"/>
        <v>120157.7999999999</v>
      </c>
      <c r="F41" s="168">
        <f t="shared" si="88"/>
        <v>101957.16000000005</v>
      </c>
      <c r="G41" s="168">
        <f t="shared" si="88"/>
        <v>91780.269999999946</v>
      </c>
      <c r="H41" s="168">
        <f t="shared" si="88"/>
        <v>94208.579999999958</v>
      </c>
      <c r="I41" s="168">
        <f t="shared" si="88"/>
        <v>96265.579999999973</v>
      </c>
      <c r="J41" s="168">
        <f t="shared" si="88"/>
        <v>124755.04</v>
      </c>
      <c r="K41" s="168">
        <f t="shared" si="88"/>
        <v>116531.85999999993</v>
      </c>
      <c r="L41" s="168">
        <f t="shared" si="88"/>
        <v>101982.0299999999</v>
      </c>
      <c r="M41" s="168">
        <f t="shared" si="88"/>
        <v>106330.94999999997</v>
      </c>
      <c r="N41" s="168">
        <f t="shared" ref="N41:O41" si="89">N29</f>
        <v>98697.339999999938</v>
      </c>
      <c r="O41" s="168">
        <f t="shared" si="89"/>
        <v>101904.72999999995</v>
      </c>
      <c r="P41" s="169">
        <f t="shared" si="88"/>
        <v>96204.250000000131</v>
      </c>
      <c r="Q41" s="61">
        <f t="shared" si="70"/>
        <v>-5.5939307233332777E-2</v>
      </c>
      <c r="S41" s="109"/>
      <c r="T41" s="167">
        <f>T29</f>
        <v>23270.865999999998</v>
      </c>
      <c r="U41" s="168">
        <f t="shared" ref="U41:AH41" si="90">U29</f>
        <v>22495.121000000003</v>
      </c>
      <c r="V41" s="168">
        <f t="shared" si="90"/>
        <v>24799.759999999984</v>
      </c>
      <c r="W41" s="168">
        <f t="shared" si="90"/>
        <v>25615.480000000018</v>
      </c>
      <c r="X41" s="168">
        <f t="shared" si="90"/>
        <v>29400.613000000012</v>
      </c>
      <c r="Y41" s="168">
        <f t="shared" si="90"/>
        <v>25803.076000000012</v>
      </c>
      <c r="Z41" s="168">
        <f t="shared" si="90"/>
        <v>26846.136999999999</v>
      </c>
      <c r="AA41" s="168">
        <f t="shared" si="90"/>
        <v>26379.177</v>
      </c>
      <c r="AB41" s="168">
        <f t="shared" si="90"/>
        <v>31298.861000000001</v>
      </c>
      <c r="AC41" s="168">
        <f t="shared" si="90"/>
        <v>31619.378999999994</v>
      </c>
      <c r="AD41" s="168">
        <f t="shared" si="90"/>
        <v>28181.773000000012</v>
      </c>
      <c r="AE41" s="168">
        <f t="shared" si="90"/>
        <v>29969.556000000044</v>
      </c>
      <c r="AF41" s="168">
        <f t="shared" ref="AF41:AG41" si="91">AF29</f>
        <v>27448.124000000014</v>
      </c>
      <c r="AG41" s="168">
        <f t="shared" si="91"/>
        <v>28052.154000000028</v>
      </c>
      <c r="AH41" s="169">
        <f t="shared" si="90"/>
        <v>29869.550000000014</v>
      </c>
      <c r="AI41" s="57">
        <f t="shared" ref="AI41:AI45" si="92">IF(AH41="","",(AH41-AG41)/AG41)</f>
        <v>6.4786326212239689E-2</v>
      </c>
      <c r="AK41" s="199">
        <f t="shared" si="82"/>
        <v>2.7191842704023532</v>
      </c>
      <c r="AL41" s="173">
        <f t="shared" si="82"/>
        <v>2.7800309700828514</v>
      </c>
      <c r="AM41" s="173">
        <f t="shared" si="83"/>
        <v>1.9785027216642543</v>
      </c>
      <c r="AN41" s="173">
        <f t="shared" si="83"/>
        <v>2.1318199900464254</v>
      </c>
      <c r="AO41" s="173">
        <f t="shared" si="83"/>
        <v>2.8836241613634588</v>
      </c>
      <c r="AP41" s="173">
        <f t="shared" si="83"/>
        <v>2.8113968285340656</v>
      </c>
      <c r="AQ41" s="173">
        <f t="shared" si="83"/>
        <v>2.849648832409958</v>
      </c>
      <c r="AR41" s="173">
        <f t="shared" si="83"/>
        <v>2.7402501496381166</v>
      </c>
      <c r="AS41" s="173">
        <f t="shared" si="83"/>
        <v>2.5088253749107055</v>
      </c>
      <c r="AT41" s="173">
        <f t="shared" si="83"/>
        <v>2.713367743379365</v>
      </c>
      <c r="AU41" s="173">
        <f t="shared" si="83"/>
        <v>2.7634057686437541</v>
      </c>
      <c r="AV41" s="173">
        <f t="shared" si="83"/>
        <v>2.8185167159702846</v>
      </c>
      <c r="AW41" s="173">
        <f t="shared" si="84"/>
        <v>2.7810398942869212</v>
      </c>
      <c r="AX41" s="173">
        <f t="shared" si="85"/>
        <v>2.7527823291421347</v>
      </c>
      <c r="AY41" s="311">
        <f>IF(AH41="","",(AH41/P41)*10)</f>
        <v>3.1048056608725676</v>
      </c>
      <c r="AZ41" s="61">
        <f t="shared" ref="AZ41:AZ42" si="93">IF(AY41="","",(AY41-AX41)/AX41)</f>
        <v>0.12787910181047113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L42" si="94">SUM(E29:E31)</f>
        <v>397992.19999999995</v>
      </c>
      <c r="F42" s="154">
        <f t="shared" si="94"/>
        <v>320914.02999999997</v>
      </c>
      <c r="G42" s="154">
        <f t="shared" si="94"/>
        <v>319240.09999999998</v>
      </c>
      <c r="H42" s="154">
        <f t="shared" si="94"/>
        <v>375788.15999999986</v>
      </c>
      <c r="I42" s="154">
        <f t="shared" si="94"/>
        <v>329821.17</v>
      </c>
      <c r="J42" s="154">
        <f t="shared" si="94"/>
        <v>409296.98</v>
      </c>
      <c r="K42" s="154">
        <f t="shared" si="94"/>
        <v>362582.60999999987</v>
      </c>
      <c r="L42" s="154">
        <f t="shared" si="94"/>
        <v>323969.94999999995</v>
      </c>
      <c r="M42" s="154">
        <f t="shared" ref="M42" si="95">SUM(M29:M31)</f>
        <v>371518.00999999989</v>
      </c>
      <c r="N42" s="154">
        <f t="shared" ref="N42:O42" si="96">SUM(N29:N31)</f>
        <v>343792.48999999976</v>
      </c>
      <c r="O42" s="154">
        <f t="shared" si="96"/>
        <v>345176.80999999982</v>
      </c>
      <c r="P42" s="154" t="str">
        <f>IF(P31="","",SUM(P29:P31))</f>
        <v/>
      </c>
      <c r="Q42" s="61" t="str">
        <f t="shared" si="70"/>
        <v/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D42" si="97">SUM(W29:W31)</f>
        <v>84446.709999999992</v>
      </c>
      <c r="X42" s="154">
        <f t="shared" si="97"/>
        <v>88812.746000000028</v>
      </c>
      <c r="Y42" s="154">
        <f t="shared" si="97"/>
        <v>88470.203999999969</v>
      </c>
      <c r="Z42" s="154">
        <f t="shared" si="97"/>
        <v>91011.791000000027</v>
      </c>
      <c r="AA42" s="154">
        <f t="shared" si="97"/>
        <v>89366.013999999952</v>
      </c>
      <c r="AB42" s="154">
        <f t="shared" si="97"/>
        <v>99643.168000000005</v>
      </c>
      <c r="AC42" s="154">
        <f t="shared" si="97"/>
        <v>99340.117999999988</v>
      </c>
      <c r="AD42" s="154">
        <f t="shared" si="97"/>
        <v>86053.720000000016</v>
      </c>
      <c r="AE42" s="154">
        <f t="shared" ref="AE42" si="98">SUM(AE29:AE31)</f>
        <v>101509.05600000001</v>
      </c>
      <c r="AF42" s="154">
        <f t="shared" ref="AF42:AG42" si="99">SUM(AF29:AF31)</f>
        <v>96896.077000000048</v>
      </c>
      <c r="AG42" s="154">
        <f t="shared" si="99"/>
        <v>95340.730000000054</v>
      </c>
      <c r="AH42" s="154" t="str">
        <f>IF(AH31="","",SUM(AH29:AH31))</f>
        <v/>
      </c>
      <c r="AI42" s="52" t="str">
        <f t="shared" si="92"/>
        <v/>
      </c>
      <c r="AK42" s="197">
        <f t="shared" si="82"/>
        <v>2.4364590200545351</v>
      </c>
      <c r="AL42" s="156">
        <f t="shared" si="82"/>
        <v>2.3667894900255999</v>
      </c>
      <c r="AM42" s="156">
        <f t="shared" ref="AM42:AV44" si="100">(V42/D42)*10</f>
        <v>1.9850252923809542</v>
      </c>
      <c r="AN42" s="156">
        <f t="shared" si="100"/>
        <v>2.1218182165379122</v>
      </c>
      <c r="AO42" s="156">
        <f t="shared" si="100"/>
        <v>2.7674934000236773</v>
      </c>
      <c r="AP42" s="156">
        <f t="shared" si="100"/>
        <v>2.7712747865947911</v>
      </c>
      <c r="AQ42" s="156">
        <f t="shared" si="100"/>
        <v>2.4218908599994227</v>
      </c>
      <c r="AR42" s="156">
        <f t="shared" si="100"/>
        <v>2.7095293488892769</v>
      </c>
      <c r="AS42" s="156">
        <f t="shared" si="100"/>
        <v>2.4344955587016552</v>
      </c>
      <c r="AT42" s="156">
        <f t="shared" si="100"/>
        <v>2.7397926778672597</v>
      </c>
      <c r="AU42" s="156">
        <f t="shared" si="100"/>
        <v>2.6562253690504329</v>
      </c>
      <c r="AV42" s="156">
        <f t="shared" si="100"/>
        <v>2.7322782009948869</v>
      </c>
      <c r="AW42" s="156">
        <f t="shared" ref="AW42:AW44" si="101">(AF42/N42)*10</f>
        <v>2.8184465867768118</v>
      </c>
      <c r="AX42" s="156">
        <f t="shared" ref="AX42:AX44" si="102">(AG42/O42)*10</f>
        <v>2.7620838723203942</v>
      </c>
      <c r="AY42" s="295" t="str">
        <f>IF(AH42="","",(AH42/P42)*10)</f>
        <v/>
      </c>
      <c r="AZ42" s="61" t="str">
        <f t="shared" si="93"/>
        <v/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L43" si="103">SUM(E32:E34)</f>
        <v>452362.07000000007</v>
      </c>
      <c r="F43" s="154">
        <f t="shared" si="103"/>
        <v>346745.78999999992</v>
      </c>
      <c r="G43" s="154">
        <f t="shared" si="103"/>
        <v>356512.32999999996</v>
      </c>
      <c r="H43" s="154">
        <f t="shared" si="103"/>
        <v>427716.65999999992</v>
      </c>
      <c r="I43" s="154">
        <f t="shared" si="103"/>
        <v>426590.23</v>
      </c>
      <c r="J43" s="154">
        <f t="shared" si="103"/>
        <v>454858.03</v>
      </c>
      <c r="K43" s="154">
        <f t="shared" si="103"/>
        <v>390784.71999999991</v>
      </c>
      <c r="L43" s="154">
        <f t="shared" si="103"/>
        <v>348578.50999999989</v>
      </c>
      <c r="M43" s="154">
        <f t="shared" ref="M43" si="104">SUM(M32:M34)</f>
        <v>402799.82999999984</v>
      </c>
      <c r="N43" s="154">
        <f t="shared" ref="N43:O43" si="105">SUM(N32:N34)</f>
        <v>382135.83999999968</v>
      </c>
      <c r="O43" s="154">
        <f t="shared" si="105"/>
        <v>370083.47000000009</v>
      </c>
      <c r="P43" s="154" t="str">
        <f>IF(P34="","",SUM(P32:P34))</f>
        <v/>
      </c>
      <c r="Q43" s="52" t="str">
        <f t="shared" si="70"/>
        <v/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D43" si="106">SUM(W32:W34)</f>
        <v>94857.412999999986</v>
      </c>
      <c r="X43" s="154">
        <f t="shared" si="106"/>
        <v>91989.164000000033</v>
      </c>
      <c r="Y43" s="154">
        <f t="shared" si="106"/>
        <v>97881.056000000011</v>
      </c>
      <c r="Z43" s="154">
        <f t="shared" si="106"/>
        <v>97771.116999999969</v>
      </c>
      <c r="AA43" s="154">
        <f t="shared" si="106"/>
        <v>103996.73799999995</v>
      </c>
      <c r="AB43" s="154">
        <f t="shared" si="106"/>
        <v>107258.03199999998</v>
      </c>
      <c r="AC43" s="154">
        <f t="shared" si="106"/>
        <v>100592.079</v>
      </c>
      <c r="AD43" s="154">
        <f t="shared" si="106"/>
        <v>90380.885999999999</v>
      </c>
      <c r="AE43" s="154">
        <f t="shared" ref="AE43" si="107">SUM(AE32:AE34)</f>
        <v>108425.69100000005</v>
      </c>
      <c r="AF43" s="154">
        <f t="shared" ref="AF43:AG43" si="108">SUM(AF32:AF34)</f>
        <v>101593.97400000006</v>
      </c>
      <c r="AG43" s="154">
        <f t="shared" si="108"/>
        <v>99725.883000000031</v>
      </c>
      <c r="AH43" s="154" t="str">
        <f>IF(AH34="","",SUM(AH32:AH34))</f>
        <v/>
      </c>
      <c r="AI43" s="52" t="str">
        <f t="shared" si="92"/>
        <v/>
      </c>
      <c r="AK43" s="198">
        <f t="shared" si="82"/>
        <v>2.2750732862824821</v>
      </c>
      <c r="AL43" s="157">
        <f t="shared" si="82"/>
        <v>1.9521934010893327</v>
      </c>
      <c r="AM43" s="157">
        <f t="shared" si="100"/>
        <v>2.0898434558003469</v>
      </c>
      <c r="AN43" s="157">
        <f t="shared" si="100"/>
        <v>2.0969356029341712</v>
      </c>
      <c r="AO43" s="157">
        <f t="shared" si="100"/>
        <v>2.6529280715996597</v>
      </c>
      <c r="AP43" s="157">
        <f t="shared" si="100"/>
        <v>2.7455167118623924</v>
      </c>
      <c r="AQ43" s="157">
        <f t="shared" si="100"/>
        <v>2.2858851698692302</v>
      </c>
      <c r="AR43" s="157">
        <f t="shared" si="100"/>
        <v>2.4378602857360319</v>
      </c>
      <c r="AS43" s="157">
        <f t="shared" si="100"/>
        <v>2.3580551496474618</v>
      </c>
      <c r="AT43" s="157">
        <f t="shared" si="100"/>
        <v>2.5741047142273121</v>
      </c>
      <c r="AU43" s="157">
        <f t="shared" si="100"/>
        <v>2.5928415954270969</v>
      </c>
      <c r="AV43" s="157">
        <f t="shared" si="100"/>
        <v>2.6918008133220934</v>
      </c>
      <c r="AW43" s="157">
        <f t="shared" si="101"/>
        <v>2.6585827176011585</v>
      </c>
      <c r="AX43" s="157">
        <f t="shared" si="102"/>
        <v>2.6946862284878597</v>
      </c>
      <c r="AY43" s="295" t="str">
        <f t="shared" ref="AY43:AY45" si="109">IF(AH43="","",(AH43/P43)*10)</f>
        <v/>
      </c>
      <c r="AZ43" s="52" t="str">
        <f>IF(AY43="","",(AY43-AX43)/AX43)</f>
        <v/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L44" si="110">SUM(E35:E37)</f>
        <v>380039.47999999986</v>
      </c>
      <c r="F44" s="154">
        <f t="shared" si="110"/>
        <v>326934.71000000002</v>
      </c>
      <c r="G44" s="154">
        <f t="shared" si="110"/>
        <v>312275.05999999988</v>
      </c>
      <c r="H44" s="154">
        <f t="shared" si="110"/>
        <v>397927.66000000009</v>
      </c>
      <c r="I44" s="154">
        <f t="shared" si="110"/>
        <v>401306.53999999992</v>
      </c>
      <c r="J44" s="154">
        <f t="shared" si="110"/>
        <v>370175.25</v>
      </c>
      <c r="K44" s="154">
        <f t="shared" si="110"/>
        <v>378308.29999999981</v>
      </c>
      <c r="L44" s="154">
        <f t="shared" si="110"/>
        <v>363918.54</v>
      </c>
      <c r="M44" s="154">
        <f t="shared" ref="M44" si="111">SUM(M35:M37)</f>
        <v>337143.84999999986</v>
      </c>
      <c r="N44" s="154">
        <f t="shared" ref="N44:O44" si="112">SUM(N35:N37)</f>
        <v>356836.42999999993</v>
      </c>
      <c r="O44" s="154">
        <f t="shared" si="112"/>
        <v>333628.24999999983</v>
      </c>
      <c r="P44" s="154"/>
      <c r="Q44" s="52" t="str">
        <f t="shared" si="70"/>
        <v/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D44" si="113">SUM(W35:W37)</f>
        <v>95010.713999999993</v>
      </c>
      <c r="X44" s="154">
        <f t="shared" si="113"/>
        <v>96933.330000000016</v>
      </c>
      <c r="Y44" s="154">
        <f t="shared" si="113"/>
        <v>97029.099999999919</v>
      </c>
      <c r="Z44" s="154">
        <f t="shared" si="113"/>
        <v>103464.25199999993</v>
      </c>
      <c r="AA44" s="154">
        <f t="shared" si="113"/>
        <v>101256.62400000007</v>
      </c>
      <c r="AB44" s="154">
        <f t="shared" si="113"/>
        <v>103099.24100000001</v>
      </c>
      <c r="AC44" s="154">
        <f t="shared" si="113"/>
        <v>114633.18400000001</v>
      </c>
      <c r="AD44" s="154">
        <f t="shared" si="113"/>
        <v>101186.17999999993</v>
      </c>
      <c r="AE44" s="154">
        <f t="shared" ref="AE44" si="114">SUM(AE35:AE37)</f>
        <v>99045.043999999994</v>
      </c>
      <c r="AF44" s="154">
        <f t="shared" ref="AF44:AG44" si="115">SUM(AF35:AF37)</f>
        <v>99499.376000000018</v>
      </c>
      <c r="AG44" s="154">
        <f t="shared" si="115"/>
        <v>94903.667999999947</v>
      </c>
      <c r="AH44" s="154"/>
      <c r="AI44" s="52" t="str">
        <f t="shared" si="92"/>
        <v/>
      </c>
      <c r="AK44" s="198">
        <f t="shared" si="82"/>
        <v>2.613554504687233</v>
      </c>
      <c r="AL44" s="157">
        <f t="shared" si="82"/>
        <v>2.3424497621770386</v>
      </c>
      <c r="AM44" s="157">
        <f t="shared" si="100"/>
        <v>2.1934914163029777</v>
      </c>
      <c r="AN44" s="157">
        <f t="shared" si="100"/>
        <v>2.5000222082189993</v>
      </c>
      <c r="AO44" s="157">
        <f t="shared" si="100"/>
        <v>2.9649140037776966</v>
      </c>
      <c r="AP44" s="157">
        <f t="shared" si="100"/>
        <v>3.1071677642140223</v>
      </c>
      <c r="AQ44" s="157">
        <f t="shared" si="100"/>
        <v>2.6000769084511473</v>
      </c>
      <c r="AR44" s="157">
        <f t="shared" si="100"/>
        <v>2.5231740305054604</v>
      </c>
      <c r="AS44" s="157">
        <f t="shared" si="100"/>
        <v>2.7851467919586739</v>
      </c>
      <c r="AT44" s="157">
        <f t="shared" si="100"/>
        <v>3.0301524973150222</v>
      </c>
      <c r="AU44" s="157">
        <f t="shared" si="100"/>
        <v>2.780462352921067</v>
      </c>
      <c r="AV44" s="157">
        <f t="shared" si="100"/>
        <v>2.9377680773355359</v>
      </c>
      <c r="AW44" s="157">
        <f t="shared" si="101"/>
        <v>2.7883749425472066</v>
      </c>
      <c r="AX44" s="157">
        <f t="shared" si="102"/>
        <v>2.8445932860901317</v>
      </c>
      <c r="AY44" s="295" t="str">
        <f t="shared" si="109"/>
        <v/>
      </c>
      <c r="AZ44" s="52" t="str">
        <f>IF(AY44="","",(AY44-AX44)/AX44)</f>
        <v/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L45" si="116">IF(E40="","",SUM(E38:E40))</f>
        <v>407657.96999999974</v>
      </c>
      <c r="F45" s="155">
        <f t="shared" si="116"/>
        <v>389896.20999999979</v>
      </c>
      <c r="G45" s="155">
        <f t="shared" si="116"/>
        <v>414494.53</v>
      </c>
      <c r="H45" s="155">
        <f t="shared" si="116"/>
        <v>445352.96000000014</v>
      </c>
      <c r="I45" s="155">
        <f t="shared" si="116"/>
        <v>520911.64999999973</v>
      </c>
      <c r="J45" s="155">
        <f t="shared" si="116"/>
        <v>447178.6</v>
      </c>
      <c r="K45" s="155">
        <f t="shared" si="116"/>
        <v>436294.14999999967</v>
      </c>
      <c r="L45" s="155">
        <f t="shared" si="116"/>
        <v>375280.25999999972</v>
      </c>
      <c r="M45" s="155">
        <f t="shared" ref="M45" si="117">IF(M40="","",SUM(M38:M40))</f>
        <v>397265.69</v>
      </c>
      <c r="N45" s="155">
        <f t="shared" ref="N45:O45" si="118">IF(N40="","",SUM(N38:N40))</f>
        <v>385842.90000000014</v>
      </c>
      <c r="O45" s="155">
        <f t="shared" si="118"/>
        <v>364271.31999999995</v>
      </c>
      <c r="P45" s="155"/>
      <c r="Q45" s="55" t="str">
        <f t="shared" si="70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D45" si="119">IF(W40="","",SUM(W38:W40))</f>
        <v>133283.21699999986</v>
      </c>
      <c r="X45" s="155">
        <f t="shared" si="119"/>
        <v>129217.92900000005</v>
      </c>
      <c r="Y45" s="155">
        <f t="shared" si="119"/>
        <v>138507.0309999999</v>
      </c>
      <c r="Z45" s="155">
        <f t="shared" si="119"/>
        <v>139017.64100000003</v>
      </c>
      <c r="AA45" s="155">
        <f t="shared" si="119"/>
        <v>147745.076</v>
      </c>
      <c r="AB45" s="155">
        <f t="shared" si="119"/>
        <v>144201.65400000001</v>
      </c>
      <c r="AC45" s="155">
        <f t="shared" si="119"/>
        <v>140364.57099999997</v>
      </c>
      <c r="AD45" s="155">
        <f t="shared" si="119"/>
        <v>116333.356</v>
      </c>
      <c r="AE45" s="155">
        <f t="shared" ref="AE45" si="120">IF(AE40="","",SUM(AE38:AE40))</f>
        <v>120666.09900000007</v>
      </c>
      <c r="AF45" s="155">
        <f t="shared" ref="AF45:AG45" si="121">IF(AF40="","",SUM(AF38:AF40))</f>
        <v>120177.06300000002</v>
      </c>
      <c r="AG45" s="155">
        <f t="shared" si="121"/>
        <v>117814.07799999995</v>
      </c>
      <c r="AH45" s="155"/>
      <c r="AI45" s="55" t="str">
        <f t="shared" si="92"/>
        <v/>
      </c>
      <c r="AK45" s="200">
        <f t="shared" si="82"/>
        <v>2.9376034082439215</v>
      </c>
      <c r="AL45" s="158">
        <f t="shared" si="82"/>
        <v>2.642822586054681</v>
      </c>
      <c r="AM45" s="158">
        <f t="shared" ref="AM45:AV45" si="122">IF(V40="","",(V45/D45)*10)</f>
        <v>2.3651800960558829</v>
      </c>
      <c r="AN45" s="158">
        <f t="shared" si="122"/>
        <v>3.2694863539648189</v>
      </c>
      <c r="AO45" s="158">
        <f t="shared" si="122"/>
        <v>3.3141622228130947</v>
      </c>
      <c r="AP45" s="158">
        <f t="shared" si="122"/>
        <v>3.3415888745262787</v>
      </c>
      <c r="AQ45" s="158">
        <f t="shared" si="122"/>
        <v>3.1215160442629593</v>
      </c>
      <c r="AR45" s="158">
        <f t="shared" si="122"/>
        <v>2.8362789736032989</v>
      </c>
      <c r="AS45" s="158">
        <f t="shared" si="122"/>
        <v>3.2246993483140747</v>
      </c>
      <c r="AT45" s="158">
        <f t="shared" si="122"/>
        <v>3.2172003910664415</v>
      </c>
      <c r="AU45" s="158">
        <f t="shared" si="122"/>
        <v>3.0999060808580792</v>
      </c>
      <c r="AV45" s="158">
        <f t="shared" si="122"/>
        <v>3.0374155643795984</v>
      </c>
      <c r="AW45" s="158">
        <f t="shared" ref="AW45" si="123">IF(AF40="","",(AF45/N45)*10)</f>
        <v>3.1146630662375796</v>
      </c>
      <c r="AX45" s="158">
        <f t="shared" ref="AX45" si="124">IF(AG40="","",(AG45/O45)*10)</f>
        <v>3.2342397419593718</v>
      </c>
      <c r="AY45" s="310" t="str">
        <f t="shared" si="109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7">
        <v>1000</v>
      </c>
      <c r="AZ47" s="287" t="s">
        <v>47</v>
      </c>
      <c r="BC47" s="105"/>
    </row>
    <row r="48" spans="1:55" ht="20.100000000000001" customHeight="1" x14ac:dyDescent="0.25">
      <c r="A48" s="345" t="s">
        <v>15</v>
      </c>
      <c r="B48" s="347" t="s">
        <v>72</v>
      </c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2"/>
      <c r="Q48" s="343" t="s">
        <v>155</v>
      </c>
      <c r="S48" s="348" t="s">
        <v>3</v>
      </c>
      <c r="T48" s="340" t="s">
        <v>72</v>
      </c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2"/>
      <c r="AI48" s="343" t="s">
        <v>155</v>
      </c>
      <c r="AK48" s="340" t="s">
        <v>72</v>
      </c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2"/>
      <c r="AZ48" s="343" t="str">
        <f>AI48</f>
        <v>D       2024/2023</v>
      </c>
      <c r="BC48" s="105"/>
    </row>
    <row r="49" spans="1:55" ht="20.100000000000001" customHeight="1" thickBot="1" x14ac:dyDescent="0.3">
      <c r="A49" s="346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4"/>
      <c r="S49" s="349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4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4"/>
      <c r="BC49" s="105"/>
    </row>
    <row r="50" spans="1:55" ht="3" customHeight="1" thickBot="1" x14ac:dyDescent="0.3">
      <c r="A50" s="289" t="s">
        <v>90</v>
      </c>
      <c r="B50" s="288"/>
      <c r="C50" s="288"/>
      <c r="D50" s="288"/>
      <c r="E50" s="288"/>
      <c r="F50" s="288"/>
      <c r="G50" s="288"/>
      <c r="H50" s="288"/>
      <c r="I50" s="288"/>
      <c r="J50" s="293"/>
      <c r="K50" s="288"/>
      <c r="L50" s="288"/>
      <c r="M50" s="288"/>
      <c r="N50" s="288"/>
      <c r="O50" s="288"/>
      <c r="P50" s="288"/>
      <c r="Q50" s="290"/>
      <c r="S50" s="289"/>
      <c r="T50" s="291">
        <v>2010</v>
      </c>
      <c r="U50" s="291">
        <v>2011</v>
      </c>
      <c r="V50" s="291">
        <v>2012</v>
      </c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2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0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136132.38999999993</v>
      </c>
      <c r="P51" s="112">
        <v>117314.85999999997</v>
      </c>
      <c r="Q51" s="61">
        <f>IF(P51="","",(P51-O51)/O51)</f>
        <v>-0.1382296307293214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35625.286000000015</v>
      </c>
      <c r="AG51" s="153">
        <v>34983.273000000016</v>
      </c>
      <c r="AH51" s="112">
        <v>34802.972999999976</v>
      </c>
      <c r="AI51" s="61">
        <f>(AH51-AG51)/AG51</f>
        <v>-5.1538916898953169E-3</v>
      </c>
      <c r="AK51" s="197">
        <f t="shared" ref="AK51:AK60" si="125">(T51/B51)*10</f>
        <v>1.8403950095881081</v>
      </c>
      <c r="AL51" s="156">
        <f t="shared" ref="AL51:AL60" si="126">(U51/C51)*10</f>
        <v>2.1615227579625658</v>
      </c>
      <c r="AM51" s="156">
        <f t="shared" ref="AM51:AM60" si="127">(V51/D51)*10</f>
        <v>1.6233752122420044</v>
      </c>
      <c r="AN51" s="156">
        <f t="shared" ref="AN51:AN60" si="128">(W51/E51)*10</f>
        <v>2.1365698136809841</v>
      </c>
      <c r="AO51" s="156">
        <f t="shared" ref="AO51:AO60" si="129">(X51/F51)*10</f>
        <v>1.9118665881821473</v>
      </c>
      <c r="AP51" s="156">
        <f t="shared" ref="AP51:AP60" si="130">(Y51/G51)*10</f>
        <v>2.084887683249244</v>
      </c>
      <c r="AQ51" s="156">
        <f t="shared" ref="AQ51:AQ60" si="131">(Z51/H51)*10</f>
        <v>2.5496644283820684</v>
      </c>
      <c r="AR51" s="156">
        <f t="shared" ref="AR51:AR60" si="132">(AA51/I51)*10</f>
        <v>2.3022728777371348</v>
      </c>
      <c r="AS51" s="156">
        <f t="shared" ref="AS51:AS60" si="133">(AB51/J51)*10</f>
        <v>2.6245023255663726</v>
      </c>
      <c r="AT51" s="156">
        <f t="shared" ref="AT51:AT60" si="134">(AC51/K51)*10</f>
        <v>2.5168305052232003</v>
      </c>
      <c r="AU51" s="156">
        <f t="shared" ref="AU51:AU60" si="135">(AD51/L51)*10</f>
        <v>2.5770024051709339</v>
      </c>
      <c r="AV51" s="156">
        <f t="shared" ref="AV51:AV60" si="136">(AE51/M51)*10</f>
        <v>2.4558880613738214</v>
      </c>
      <c r="AW51" s="156">
        <f t="shared" ref="AW51:AW60" si="137">(AF51/N51)*10</f>
        <v>2.7736362714125979</v>
      </c>
      <c r="AX51" s="156">
        <f t="shared" ref="AX51:AX60" si="138">(AG51/O51)*10</f>
        <v>2.5697979004115061</v>
      </c>
      <c r="AY51" s="156">
        <f>(AH51/P51)*10</f>
        <v>2.9666295471860926</v>
      </c>
      <c r="AZ51" s="61">
        <f t="shared" ref="AZ51" si="139">IF(AY51="","",(AY51-AX51)/AX51)</f>
        <v>0.15442134446099484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127037.36999999995</v>
      </c>
      <c r="P52" s="119"/>
      <c r="Q52" s="52" t="str">
        <f t="shared" ref="Q52:Q67" si="140">IF(P52="","",(P52-O52)/O52)</f>
        <v/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37504.744000000028</v>
      </c>
      <c r="AG52" s="154">
        <v>37715.522000000034</v>
      </c>
      <c r="AH52" s="119"/>
      <c r="AI52" s="52" t="str">
        <f>IF(AH52="","",(AH52-AG52)/AG52)</f>
        <v/>
      </c>
      <c r="AK52" s="198">
        <f t="shared" si="125"/>
        <v>1.9828769390109828</v>
      </c>
      <c r="AL52" s="157">
        <f t="shared" si="126"/>
        <v>1.9988227993313985</v>
      </c>
      <c r="AM52" s="157">
        <f t="shared" si="127"/>
        <v>1.9749874173279136</v>
      </c>
      <c r="AN52" s="157">
        <f t="shared" si="128"/>
        <v>2.0345965286625685</v>
      </c>
      <c r="AO52" s="157">
        <f t="shared" si="129"/>
        <v>2.0060953800975545</v>
      </c>
      <c r="AP52" s="157">
        <f t="shared" si="130"/>
        <v>2.0568406639230217</v>
      </c>
      <c r="AQ52" s="157">
        <f t="shared" si="131"/>
        <v>2.6533769046368283</v>
      </c>
      <c r="AR52" s="157">
        <f t="shared" si="132"/>
        <v>2.647838667682183</v>
      </c>
      <c r="AS52" s="157">
        <f t="shared" si="133"/>
        <v>2.631341738074287</v>
      </c>
      <c r="AT52" s="157">
        <f t="shared" si="134"/>
        <v>2.536018842558001</v>
      </c>
      <c r="AU52" s="157">
        <f t="shared" si="135"/>
        <v>2.4832292547690611</v>
      </c>
      <c r="AV52" s="157">
        <f t="shared" si="136"/>
        <v>2.5417049850064632</v>
      </c>
      <c r="AW52" s="157">
        <f t="shared" si="137"/>
        <v>2.7055411202134874</v>
      </c>
      <c r="AX52" s="157">
        <f t="shared" si="138"/>
        <v>2.9688525510249502</v>
      </c>
      <c r="AY52" s="157" t="str">
        <f>IF(AH52="","",(AH52/P52)*10)</f>
        <v/>
      </c>
      <c r="AZ52" s="52" t="str">
        <f t="shared" ref="AZ52" si="141">IF(AY52="","",(AY52-AX52)/AX52)</f>
        <v/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150571.64000000007</v>
      </c>
      <c r="P53" s="119"/>
      <c r="Q53" s="52" t="str">
        <f t="shared" si="140"/>
        <v/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41236.967000000041</v>
      </c>
      <c r="AG53" s="154">
        <v>43915.523000000045</v>
      </c>
      <c r="AH53" s="119"/>
      <c r="AI53" s="52" t="str">
        <f t="shared" ref="AI53:AI62" si="142">IF(AH53="","",(AH53-AG53)/AG53)</f>
        <v/>
      </c>
      <c r="AK53" s="198">
        <f t="shared" si="125"/>
        <v>2.0077226683000542</v>
      </c>
      <c r="AL53" s="157">
        <f t="shared" si="126"/>
        <v>1.8315235126543004</v>
      </c>
      <c r="AM53" s="157">
        <f t="shared" si="127"/>
        <v>1.8119557041330736</v>
      </c>
      <c r="AN53" s="157">
        <f t="shared" si="128"/>
        <v>2.0167206334389824</v>
      </c>
      <c r="AO53" s="157">
        <f t="shared" si="129"/>
        <v>1.9826132412987234</v>
      </c>
      <c r="AP53" s="157">
        <f t="shared" si="130"/>
        <v>2.113228319300315</v>
      </c>
      <c r="AQ53" s="157">
        <f t="shared" si="131"/>
        <v>2.602660007755369</v>
      </c>
      <c r="AR53" s="157">
        <f t="shared" si="132"/>
        <v>2.6739934021991134</v>
      </c>
      <c r="AS53" s="157">
        <f t="shared" si="133"/>
        <v>2.617554001228326</v>
      </c>
      <c r="AT53" s="157">
        <f t="shared" si="134"/>
        <v>2.609925131515602</v>
      </c>
      <c r="AU53" s="157">
        <f t="shared" si="135"/>
        <v>2.6161012043466729</v>
      </c>
      <c r="AV53" s="157">
        <f t="shared" si="136"/>
        <v>2.8377757985763976</v>
      </c>
      <c r="AW53" s="157">
        <f t="shared" si="137"/>
        <v>2.8495931602522742</v>
      </c>
      <c r="AX53" s="157">
        <f t="shared" si="138"/>
        <v>2.9165866161781877</v>
      </c>
      <c r="AY53" s="157" t="str">
        <f t="shared" ref="AY53:AY62" si="143">IF(AH53="","",(AH53/P53)*10)</f>
        <v/>
      </c>
      <c r="AZ53" s="52" t="str">
        <f t="shared" ref="AZ53" si="144">IF(AY53="","",(AY53-AX53)/AX53)</f>
        <v/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125294.90999999999</v>
      </c>
      <c r="P54" s="119"/>
      <c r="Q54" s="52" t="str">
        <f t="shared" si="140"/>
        <v/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37368.31299999998</v>
      </c>
      <c r="AG54" s="154">
        <v>37534.006999999983</v>
      </c>
      <c r="AH54" s="119"/>
      <c r="AI54" s="52" t="str">
        <f t="shared" si="142"/>
        <v/>
      </c>
      <c r="AK54" s="198">
        <f t="shared" si="125"/>
        <v>1.9069227134443323</v>
      </c>
      <c r="AL54" s="157">
        <f t="shared" si="126"/>
        <v>1.915464103514757</v>
      </c>
      <c r="AM54" s="157">
        <f t="shared" si="127"/>
        <v>1.8761332001822941</v>
      </c>
      <c r="AN54" s="157">
        <f t="shared" si="128"/>
        <v>1.8126793237794652</v>
      </c>
      <c r="AO54" s="157">
        <f t="shared" si="129"/>
        <v>2.2034024597762674</v>
      </c>
      <c r="AP54" s="157">
        <f t="shared" si="130"/>
        <v>1.9447659298682476</v>
      </c>
      <c r="AQ54" s="157">
        <f t="shared" si="131"/>
        <v>2.43607496637682</v>
      </c>
      <c r="AR54" s="157">
        <f t="shared" si="132"/>
        <v>2.3737374992869791</v>
      </c>
      <c r="AS54" s="157">
        <f t="shared" si="133"/>
        <v>2.3781815706915439</v>
      </c>
      <c r="AT54" s="157">
        <f t="shared" si="134"/>
        <v>2.4789600355286541</v>
      </c>
      <c r="AU54" s="157">
        <f t="shared" si="135"/>
        <v>2.7486232264577093</v>
      </c>
      <c r="AV54" s="157">
        <f t="shared" si="136"/>
        <v>2.7144993314116017</v>
      </c>
      <c r="AW54" s="157">
        <f t="shared" si="137"/>
        <v>2.8724249818937571</v>
      </c>
      <c r="AX54" s="157">
        <f t="shared" si="138"/>
        <v>2.9956529758471424</v>
      </c>
      <c r="AY54" s="157" t="str">
        <f t="shared" si="143"/>
        <v/>
      </c>
      <c r="AZ54" s="52" t="str">
        <f t="shared" ref="AZ54" si="145">IF(AY54="","",(AY54-AX54)/AX54)</f>
        <v/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152855.52999999997</v>
      </c>
      <c r="P55" s="119"/>
      <c r="Q55" s="52" t="str">
        <f t="shared" si="140"/>
        <v/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42292.586000000018</v>
      </c>
      <c r="AG55" s="154">
        <v>46204.419000000053</v>
      </c>
      <c r="AH55" s="119"/>
      <c r="AI55" s="52" t="str">
        <f t="shared" si="142"/>
        <v/>
      </c>
      <c r="AK55" s="198">
        <f t="shared" si="125"/>
        <v>1.7520340711061637</v>
      </c>
      <c r="AL55" s="157">
        <f t="shared" si="126"/>
        <v>1.7517428736684229</v>
      </c>
      <c r="AM55" s="157">
        <f t="shared" si="127"/>
        <v>1.726322321385233</v>
      </c>
      <c r="AN55" s="157">
        <f t="shared" si="128"/>
        <v>2.0015272066699175</v>
      </c>
      <c r="AO55" s="157">
        <f t="shared" si="129"/>
        <v>2.0864842867894087</v>
      </c>
      <c r="AP55" s="157">
        <f t="shared" si="130"/>
        <v>2.3291488172697856</v>
      </c>
      <c r="AQ55" s="157">
        <f t="shared" si="131"/>
        <v>2.331685483786639</v>
      </c>
      <c r="AR55" s="157">
        <f t="shared" si="132"/>
        <v>2.4456093561553693</v>
      </c>
      <c r="AS55" s="157">
        <f t="shared" si="133"/>
        <v>2.5166896261109475</v>
      </c>
      <c r="AT55" s="157">
        <f t="shared" si="134"/>
        <v>2.3149959655163963</v>
      </c>
      <c r="AU55" s="157">
        <f t="shared" si="135"/>
        <v>2.5229270215366979</v>
      </c>
      <c r="AV55" s="157">
        <f t="shared" si="136"/>
        <v>2.6525523763560646</v>
      </c>
      <c r="AW55" s="157">
        <f t="shared" si="137"/>
        <v>2.8703441202536228</v>
      </c>
      <c r="AX55" s="157">
        <f t="shared" si="138"/>
        <v>3.0227508942594401</v>
      </c>
      <c r="AY55" s="157" t="str">
        <f t="shared" si="143"/>
        <v/>
      </c>
      <c r="AZ55" s="52" t="str">
        <f t="shared" ref="AZ55" si="146">IF(AY55="","",(AY55-AX55)/AX55)</f>
        <v/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179980.49000000008</v>
      </c>
      <c r="P56" s="119"/>
      <c r="Q56" s="52" t="str">
        <f t="shared" si="140"/>
        <v/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38238.688000000016</v>
      </c>
      <c r="AG56" s="154">
        <v>52448.969999999979</v>
      </c>
      <c r="AH56" s="119"/>
      <c r="AI56" s="52" t="str">
        <f t="shared" si="142"/>
        <v/>
      </c>
      <c r="AK56" s="198">
        <f t="shared" si="125"/>
        <v>2.1642824699311363</v>
      </c>
      <c r="AL56" s="157">
        <f t="shared" si="126"/>
        <v>1.6258312843389231</v>
      </c>
      <c r="AM56" s="157">
        <f t="shared" si="127"/>
        <v>1.8444156881700937</v>
      </c>
      <c r="AN56" s="157">
        <f t="shared" si="128"/>
        <v>2.2679253964330508</v>
      </c>
      <c r="AO56" s="157">
        <f t="shared" si="129"/>
        <v>1.9775145141985686</v>
      </c>
      <c r="AP56" s="157">
        <f t="shared" si="130"/>
        <v>2.2301042720461464</v>
      </c>
      <c r="AQ56" s="157">
        <f t="shared" si="131"/>
        <v>2.4649217088977964</v>
      </c>
      <c r="AR56" s="157">
        <f t="shared" si="132"/>
        <v>2.2994092133916011</v>
      </c>
      <c r="AS56" s="157">
        <f t="shared" si="133"/>
        <v>2.5374049995421668</v>
      </c>
      <c r="AT56" s="157">
        <f t="shared" si="134"/>
        <v>2.5635245583717103</v>
      </c>
      <c r="AU56" s="157">
        <f t="shared" si="135"/>
        <v>2.3079094660369694</v>
      </c>
      <c r="AV56" s="157">
        <f t="shared" si="136"/>
        <v>2.6287498593130412</v>
      </c>
      <c r="AW56" s="157">
        <f t="shared" si="137"/>
        <v>2.8590970820133683</v>
      </c>
      <c r="AX56" s="157">
        <f t="shared" si="138"/>
        <v>2.9141475278792695</v>
      </c>
      <c r="AY56" s="157" t="str">
        <f t="shared" si="143"/>
        <v/>
      </c>
      <c r="AZ56" s="52" t="str">
        <f t="shared" ref="AZ56" si="147">IF(AY56="","",(AY56-AX56)/AX56)</f>
        <v/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174520.21999999951</v>
      </c>
      <c r="P57" s="119"/>
      <c r="Q57" s="52" t="str">
        <f t="shared" si="140"/>
        <v/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48307.429000000018</v>
      </c>
      <c r="AG57" s="154">
        <v>53463.06900000001</v>
      </c>
      <c r="AH57" s="119"/>
      <c r="AI57" s="52" t="str">
        <f t="shared" si="142"/>
        <v/>
      </c>
      <c r="AK57" s="198">
        <f t="shared" si="125"/>
        <v>1.78028436914874</v>
      </c>
      <c r="AL57" s="157">
        <f t="shared" si="126"/>
        <v>1.8490670998920886</v>
      </c>
      <c r="AM57" s="157">
        <f t="shared" si="127"/>
        <v>2.0713675613226452</v>
      </c>
      <c r="AN57" s="157">
        <f t="shared" si="128"/>
        <v>2.6398668876056313</v>
      </c>
      <c r="AO57" s="157">
        <f t="shared" si="129"/>
        <v>2.1564433770399614</v>
      </c>
      <c r="AP57" s="157">
        <f t="shared" si="130"/>
        <v>2.2613040218962874</v>
      </c>
      <c r="AQ57" s="157">
        <f t="shared" si="131"/>
        <v>2.3003462816760107</v>
      </c>
      <c r="AR57" s="157">
        <f t="shared" si="132"/>
        <v>2.695125703096739</v>
      </c>
      <c r="AS57" s="157">
        <f t="shared" si="133"/>
        <v>2.7967861439132284</v>
      </c>
      <c r="AT57" s="157">
        <f t="shared" si="134"/>
        <v>2.7346902490333531</v>
      </c>
      <c r="AU57" s="157">
        <f t="shared" si="135"/>
        <v>2.5669833050728972</v>
      </c>
      <c r="AV57" s="157">
        <f t="shared" si="136"/>
        <v>2.8743178526367079</v>
      </c>
      <c r="AW57" s="157">
        <f t="shared" si="137"/>
        <v>2.9092003555062247</v>
      </c>
      <c r="AX57" s="157">
        <f t="shared" si="138"/>
        <v>3.0634312173111038</v>
      </c>
      <c r="AY57" s="157" t="str">
        <f t="shared" si="143"/>
        <v/>
      </c>
      <c r="AZ57" s="52" t="str">
        <f t="shared" ref="AZ57" si="148">IF(AY57="","",(AY57-AX57)/AX57)</f>
        <v/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163667.36999999994</v>
      </c>
      <c r="P58" s="119"/>
      <c r="Q58" s="52" t="str">
        <f t="shared" si="140"/>
        <v/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40571.075000000019</v>
      </c>
      <c r="AH58" s="119"/>
      <c r="AI58" s="52" t="str">
        <f t="shared" si="142"/>
        <v/>
      </c>
      <c r="AK58" s="198">
        <f t="shared" si="125"/>
        <v>1.6675286305808483</v>
      </c>
      <c r="AL58" s="157">
        <f t="shared" si="126"/>
        <v>1.5335201199016324</v>
      </c>
      <c r="AM58" s="157">
        <f t="shared" si="127"/>
        <v>1.7218122402971472</v>
      </c>
      <c r="AN58" s="157">
        <f t="shared" si="128"/>
        <v>2.1904030522566904</v>
      </c>
      <c r="AO58" s="157">
        <f t="shared" si="129"/>
        <v>2.2098559498187784</v>
      </c>
      <c r="AP58" s="157">
        <f t="shared" si="130"/>
        <v>1.9543144793232015</v>
      </c>
      <c r="AQ58" s="157">
        <f t="shared" si="131"/>
        <v>2.3412179443459293</v>
      </c>
      <c r="AR58" s="157">
        <f t="shared" si="132"/>
        <v>2.250318511572504</v>
      </c>
      <c r="AS58" s="157">
        <f t="shared" si="133"/>
        <v>2.5225098647387783</v>
      </c>
      <c r="AT58" s="157">
        <f t="shared" si="134"/>
        <v>2.5830822495328061</v>
      </c>
      <c r="AU58" s="157">
        <f t="shared" si="135"/>
        <v>2.554902722610267</v>
      </c>
      <c r="AV58" s="157">
        <f t="shared" si="136"/>
        <v>2.4572668535012139</v>
      </c>
      <c r="AW58" s="157">
        <f t="shared" si="137"/>
        <v>2.8936638936443257</v>
      </c>
      <c r="AX58" s="157">
        <f t="shared" si="138"/>
        <v>2.4788737669579488</v>
      </c>
      <c r="AY58" s="157" t="str">
        <f t="shared" si="143"/>
        <v/>
      </c>
      <c r="AZ58" s="52" t="str">
        <f t="shared" ref="AZ58" si="149">IF(AY58="","",(AY58-AX58)/AX58)</f>
        <v/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150553.19999999995</v>
      </c>
      <c r="P59" s="119"/>
      <c r="Q59" s="52" t="str">
        <f t="shared" si="140"/>
        <v/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54674.304000000055</v>
      </c>
      <c r="AG59" s="154">
        <v>44655.215000000106</v>
      </c>
      <c r="AH59" s="119"/>
      <c r="AI59" s="52" t="str">
        <f t="shared" si="142"/>
        <v/>
      </c>
      <c r="AK59" s="198">
        <f t="shared" si="125"/>
        <v>2.0176378539558204</v>
      </c>
      <c r="AL59" s="157">
        <f t="shared" si="126"/>
        <v>2.1322284964573752</v>
      </c>
      <c r="AM59" s="157">
        <f t="shared" si="127"/>
        <v>2.0698124355501131</v>
      </c>
      <c r="AN59" s="157">
        <f t="shared" si="128"/>
        <v>2.4195441735474672</v>
      </c>
      <c r="AO59" s="157">
        <f t="shared" si="129"/>
        <v>2.2147954439362096</v>
      </c>
      <c r="AP59" s="157">
        <f t="shared" si="130"/>
        <v>2.4385642559372496</v>
      </c>
      <c r="AQ59" s="157">
        <f t="shared" si="131"/>
        <v>2.6162790798815738</v>
      </c>
      <c r="AR59" s="157">
        <f t="shared" si="132"/>
        <v>2.741714467283753</v>
      </c>
      <c r="AS59" s="157">
        <f t="shared" si="133"/>
        <v>2.9662199105238427</v>
      </c>
      <c r="AT59" s="157">
        <f t="shared" si="134"/>
        <v>2.6555324622013563</v>
      </c>
      <c r="AU59" s="157">
        <f t="shared" si="135"/>
        <v>2.786435485029668</v>
      </c>
      <c r="AV59" s="157">
        <f t="shared" si="136"/>
        <v>3.3033356079417873</v>
      </c>
      <c r="AW59" s="157">
        <f t="shared" si="137"/>
        <v>2.9680519543547716</v>
      </c>
      <c r="AX59" s="157">
        <f t="shared" si="138"/>
        <v>2.9660754470844934</v>
      </c>
      <c r="AY59" s="157" t="str">
        <f t="shared" si="143"/>
        <v/>
      </c>
      <c r="AZ59" s="52" t="str">
        <f t="shared" ref="AZ59" si="150">IF(AY59="","",(AY59-AX59)/AX59)</f>
        <v/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155216.39000000007</v>
      </c>
      <c r="P60" s="119"/>
      <c r="Q60" s="52" t="str">
        <f t="shared" si="140"/>
        <v/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53916.488000000005</v>
      </c>
      <c r="AG60" s="154">
        <v>47708.904000000024</v>
      </c>
      <c r="AH60" s="119"/>
      <c r="AI60" s="52" t="str">
        <f t="shared" si="142"/>
        <v/>
      </c>
      <c r="AK60" s="198">
        <f t="shared" si="125"/>
        <v>2.3647140718469641</v>
      </c>
      <c r="AL60" s="157">
        <f t="shared" si="126"/>
        <v>2.2614935016861302</v>
      </c>
      <c r="AM60" s="157">
        <f t="shared" si="127"/>
        <v>2.5580688905462297</v>
      </c>
      <c r="AN60" s="157">
        <f t="shared" si="128"/>
        <v>2.3603331049966276</v>
      </c>
      <c r="AO60" s="157">
        <f t="shared" si="129"/>
        <v>2.5709811698639262</v>
      </c>
      <c r="AP60" s="157">
        <f t="shared" si="130"/>
        <v>2.426905203187177</v>
      </c>
      <c r="AQ60" s="157">
        <f t="shared" si="131"/>
        <v>2.7569178405590455</v>
      </c>
      <c r="AR60" s="157">
        <f t="shared" si="132"/>
        <v>2.568696662723287</v>
      </c>
      <c r="AS60" s="157">
        <f t="shared" si="133"/>
        <v>2.9967018158701015</v>
      </c>
      <c r="AT60" s="157">
        <f t="shared" si="134"/>
        <v>2.6446157846551293</v>
      </c>
      <c r="AU60" s="157">
        <f t="shared" si="135"/>
        <v>2.8633281235413843</v>
      </c>
      <c r="AV60" s="157">
        <f t="shared" si="136"/>
        <v>3.0177047586960484</v>
      </c>
      <c r="AW60" s="157">
        <f t="shared" si="137"/>
        <v>3.1907721970477527</v>
      </c>
      <c r="AX60" s="157">
        <f t="shared" si="138"/>
        <v>3.0737027191522754</v>
      </c>
      <c r="AY60" s="157" t="str">
        <f t="shared" si="143"/>
        <v/>
      </c>
      <c r="AZ60" s="52" t="str">
        <f t="shared" ref="AZ60" si="151">IF(AY60="","",(AY60-AX60)/AX60)</f>
        <v/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149881.67999999996</v>
      </c>
      <c r="P61" s="119"/>
      <c r="Q61" s="52" t="str">
        <f t="shared" si="140"/>
        <v/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57319.255000000048</v>
      </c>
      <c r="AG61" s="154">
        <v>44966.515999999981</v>
      </c>
      <c r="AH61" s="119"/>
      <c r="AI61" s="52" t="str">
        <f t="shared" si="142"/>
        <v/>
      </c>
      <c r="AK61" s="198">
        <f t="shared" ref="AK61:AL67" si="152">(T61/B61)*10</f>
        <v>1.9784200067392308</v>
      </c>
      <c r="AL61" s="157">
        <f t="shared" si="152"/>
        <v>1.9672226836151285</v>
      </c>
      <c r="AM61" s="157">
        <f t="shared" ref="AM61:AV63" si="153">IF(V61="","",(V61/D61)*10)</f>
        <v>2.1967931517532344</v>
      </c>
      <c r="AN61" s="157">
        <f t="shared" si="153"/>
        <v>2.3729260081576027</v>
      </c>
      <c r="AO61" s="157">
        <f t="shared" si="153"/>
        <v>2.4758168420606395</v>
      </c>
      <c r="AP61" s="157">
        <f t="shared" si="153"/>
        <v>2.4958910965727048</v>
      </c>
      <c r="AQ61" s="157">
        <f t="shared" si="153"/>
        <v>2.8239750172941114</v>
      </c>
      <c r="AR61" s="157">
        <f t="shared" si="153"/>
        <v>2.95999563618712</v>
      </c>
      <c r="AS61" s="157">
        <f t="shared" si="153"/>
        <v>2.8613877922934243</v>
      </c>
      <c r="AT61" s="157">
        <f t="shared" si="153"/>
        <v>2.7146381384743794</v>
      </c>
      <c r="AU61" s="157">
        <f t="shared" si="153"/>
        <v>2.7936391721613445</v>
      </c>
      <c r="AV61" s="157">
        <f t="shared" si="153"/>
        <v>3.094595117974555</v>
      </c>
      <c r="AW61" s="157">
        <f t="shared" ref="AW61:AW63" si="154">IF(AF61="","",(AF61/N61)*10)</f>
        <v>2.9794973919702468</v>
      </c>
      <c r="AX61" s="157">
        <f t="shared" ref="AX61:AX63" si="155">IF(AG61="","",(AG61/O61)*10)</f>
        <v>3.0001342392212305</v>
      </c>
      <c r="AY61" s="157" t="str">
        <f t="shared" si="143"/>
        <v/>
      </c>
      <c r="AZ61" s="52" t="str">
        <f t="shared" ref="AZ61:AZ67" si="156">IF(AY61="","",(AY61-AX61)/AX61)</f>
        <v/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110540.23999999993</v>
      </c>
      <c r="P62" s="123"/>
      <c r="Q62" s="52" t="str">
        <f t="shared" si="140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33056.706999999988</v>
      </c>
      <c r="AG62" s="155">
        <v>35903.501000000033</v>
      </c>
      <c r="AH62" s="123"/>
      <c r="AI62" s="52" t="str">
        <f t="shared" si="142"/>
        <v/>
      </c>
      <c r="AK62" s="198">
        <f t="shared" si="152"/>
        <v>2.0408556968710365</v>
      </c>
      <c r="AL62" s="157">
        <f t="shared" si="152"/>
        <v>1.8586959199657298</v>
      </c>
      <c r="AM62" s="157">
        <f t="shared" si="153"/>
        <v>2.3103681372605527</v>
      </c>
      <c r="AN62" s="157">
        <f t="shared" si="153"/>
        <v>2.494909882777443</v>
      </c>
      <c r="AO62" s="157">
        <f t="shared" si="153"/>
        <v>2.357121537342076</v>
      </c>
      <c r="AP62" s="157">
        <f t="shared" si="153"/>
        <v>2.6659387435479127</v>
      </c>
      <c r="AQ62" s="157">
        <f t="shared" si="153"/>
        <v>3.190162257970441</v>
      </c>
      <c r="AR62" s="157">
        <f t="shared" si="153"/>
        <v>3.0157583548138938</v>
      </c>
      <c r="AS62" s="157">
        <f t="shared" si="153"/>
        <v>3.3894753383554024</v>
      </c>
      <c r="AT62" s="157">
        <f t="shared" si="153"/>
        <v>3.080067195408315</v>
      </c>
      <c r="AU62" s="157">
        <f t="shared" si="153"/>
        <v>2.920769071613742</v>
      </c>
      <c r="AV62" s="157">
        <f t="shared" si="153"/>
        <v>2.7992960150697193</v>
      </c>
      <c r="AW62" s="157">
        <f t="shared" si="154"/>
        <v>3.0658930312246784</v>
      </c>
      <c r="AX62" s="157">
        <f t="shared" si="155"/>
        <v>3.2480028087509178</v>
      </c>
      <c r="AY62" s="157" t="str">
        <f t="shared" si="143"/>
        <v/>
      </c>
      <c r="AZ62" s="52" t="str">
        <f t="shared" si="156"/>
        <v/>
      </c>
      <c r="BC62" s="105"/>
    </row>
    <row r="63" spans="1:55" ht="20.100000000000001" customHeight="1" thickBot="1" x14ac:dyDescent="0.3">
      <c r="A63" s="35" t="str">
        <f>A19</f>
        <v>janeiro</v>
      </c>
      <c r="B63" s="167">
        <f>B51</f>
        <v>77038.130000000048</v>
      </c>
      <c r="C63" s="168">
        <f t="shared" ref="C63:P63" si="157">C51</f>
        <v>75617.27</v>
      </c>
      <c r="D63" s="168">
        <f t="shared" si="157"/>
        <v>113844.10000000002</v>
      </c>
      <c r="E63" s="168">
        <f t="shared" si="157"/>
        <v>93610.949999999983</v>
      </c>
      <c r="F63" s="168">
        <f t="shared" si="157"/>
        <v>94388.039999999921</v>
      </c>
      <c r="G63" s="168">
        <f t="shared" si="157"/>
        <v>91436.9399999999</v>
      </c>
      <c r="H63" s="168">
        <f t="shared" si="157"/>
        <v>70145.979999999967</v>
      </c>
      <c r="I63" s="168">
        <f t="shared" si="157"/>
        <v>96670.400000000038</v>
      </c>
      <c r="J63" s="168">
        <f t="shared" si="157"/>
        <v>86690.71</v>
      </c>
      <c r="K63" s="168">
        <f t="shared" si="157"/>
        <v>102746.46999999988</v>
      </c>
      <c r="L63" s="168">
        <f t="shared" si="157"/>
        <v>136996.50000000012</v>
      </c>
      <c r="M63" s="168">
        <f t="shared" si="157"/>
        <v>121646.6599999999</v>
      </c>
      <c r="N63" s="168">
        <f t="shared" si="157"/>
        <v>128442.5299999998</v>
      </c>
      <c r="O63" s="168">
        <f t="shared" si="157"/>
        <v>136132.38999999993</v>
      </c>
      <c r="P63" s="169">
        <f t="shared" si="157"/>
        <v>117314.85999999997</v>
      </c>
      <c r="Q63" s="61">
        <f t="shared" si="140"/>
        <v>-0.1382296307293214</v>
      </c>
      <c r="S63" s="109"/>
      <c r="T63" s="167">
        <f>T51</f>
        <v>14178.058999999999</v>
      </c>
      <c r="U63" s="168">
        <f t="shared" ref="U63:AH63" si="158">U51</f>
        <v>16344.844999999999</v>
      </c>
      <c r="V63" s="168">
        <f t="shared" si="158"/>
        <v>18481.169000000002</v>
      </c>
      <c r="W63" s="168">
        <f t="shared" si="158"/>
        <v>20000.632999999987</v>
      </c>
      <c r="X63" s="168">
        <f t="shared" si="158"/>
        <v>18045.733999999989</v>
      </c>
      <c r="Y63" s="168">
        <f t="shared" si="158"/>
        <v>19063.57499999999</v>
      </c>
      <c r="Z63" s="168">
        <f t="shared" si="158"/>
        <v>17884.870999999992</v>
      </c>
      <c r="AA63" s="168">
        <f t="shared" si="158"/>
        <v>22256.164000000001</v>
      </c>
      <c r="AB63" s="168">
        <f t="shared" si="158"/>
        <v>22751.996999999999</v>
      </c>
      <c r="AC63" s="168">
        <f t="shared" si="158"/>
        <v>25859.545000000013</v>
      </c>
      <c r="AD63" s="168">
        <f t="shared" si="158"/>
        <v>35304.031000000017</v>
      </c>
      <c r="AE63" s="168">
        <f t="shared" si="158"/>
        <v>29875.058000000012</v>
      </c>
      <c r="AF63" s="168">
        <f t="shared" si="158"/>
        <v>35625.286000000015</v>
      </c>
      <c r="AG63" s="168">
        <f t="shared" si="158"/>
        <v>34983.273000000016</v>
      </c>
      <c r="AH63" s="169">
        <f t="shared" si="158"/>
        <v>34802.972999999976</v>
      </c>
      <c r="AI63" s="57">
        <f t="shared" ref="AI63:AI67" si="159">IF(AH63="","",(AH63-AG63)/AG63)</f>
        <v>-5.1538916898953169E-3</v>
      </c>
      <c r="AK63" s="199">
        <f t="shared" si="152"/>
        <v>1.8403950095881081</v>
      </c>
      <c r="AL63" s="173">
        <f t="shared" si="152"/>
        <v>2.1615227579625658</v>
      </c>
      <c r="AM63" s="173">
        <f t="shared" si="153"/>
        <v>1.6233752122420044</v>
      </c>
      <c r="AN63" s="173">
        <f t="shared" si="153"/>
        <v>2.1365698136809841</v>
      </c>
      <c r="AO63" s="173">
        <f t="shared" si="153"/>
        <v>1.9118665881821473</v>
      </c>
      <c r="AP63" s="173">
        <f t="shared" si="153"/>
        <v>2.084887683249244</v>
      </c>
      <c r="AQ63" s="173">
        <f t="shared" si="153"/>
        <v>2.5496644283820684</v>
      </c>
      <c r="AR63" s="173">
        <f t="shared" si="153"/>
        <v>2.3022728777371348</v>
      </c>
      <c r="AS63" s="173">
        <f t="shared" si="153"/>
        <v>2.6245023255663726</v>
      </c>
      <c r="AT63" s="173">
        <f t="shared" si="153"/>
        <v>2.5168305052232003</v>
      </c>
      <c r="AU63" s="173">
        <f t="shared" si="153"/>
        <v>2.5770024051709339</v>
      </c>
      <c r="AV63" s="173">
        <f t="shared" si="153"/>
        <v>2.4558880613738214</v>
      </c>
      <c r="AW63" s="173">
        <f t="shared" si="154"/>
        <v>2.7736362714125979</v>
      </c>
      <c r="AX63" s="173">
        <f t="shared" si="155"/>
        <v>2.5697979004115061</v>
      </c>
      <c r="AY63" s="173">
        <f t="shared" ref="AY63" si="160">IF(AH63="","",(AH63/P63)*10)</f>
        <v>2.9666295471860926</v>
      </c>
      <c r="AZ63" s="61">
        <f t="shared" si="156"/>
        <v>0.15442134446099484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L64" si="161">SUM(E51:E53)</f>
        <v>307586.39999999991</v>
      </c>
      <c r="F64" s="154">
        <f t="shared" si="161"/>
        <v>312002.81999999983</v>
      </c>
      <c r="G64" s="154">
        <f t="shared" si="161"/>
        <v>314085.74999999994</v>
      </c>
      <c r="H64" s="154">
        <f t="shared" si="161"/>
        <v>225185.55999999994</v>
      </c>
      <c r="I64" s="154">
        <f t="shared" si="161"/>
        <v>291368.51999999996</v>
      </c>
      <c r="J64" s="154">
        <f t="shared" si="161"/>
        <v>290915.21000000002</v>
      </c>
      <c r="K64" s="154">
        <f t="shared" si="161"/>
        <v>314581.43999999971</v>
      </c>
      <c r="L64" s="154">
        <f t="shared" si="161"/>
        <v>387624.22000000009</v>
      </c>
      <c r="M64" s="154">
        <f t="shared" ref="M64:O64" si="162">SUM(M51:M53)</f>
        <v>406414.74999999977</v>
      </c>
      <c r="N64" s="154">
        <f t="shared" ref="N64" si="163">SUM(N51:N53)</f>
        <v>411776.26999999984</v>
      </c>
      <c r="O64" s="154">
        <f t="shared" si="162"/>
        <v>413741.39999999997</v>
      </c>
      <c r="P64" s="154" t="str">
        <f>IF(P53="","",SUM(P51:P53))</f>
        <v/>
      </c>
      <c r="Q64" s="61" t="str">
        <f t="shared" si="140"/>
        <v/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D64" si="164">SUM(X51:X53)</f>
        <v>61448.611999999994</v>
      </c>
      <c r="Y64" s="154">
        <f t="shared" si="164"/>
        <v>65590.697999999975</v>
      </c>
      <c r="Z64" s="154">
        <f t="shared" si="164"/>
        <v>58604.442999999985</v>
      </c>
      <c r="AA64" s="154">
        <f t="shared" si="164"/>
        <v>74095.891999999963</v>
      </c>
      <c r="AB64" s="154">
        <f t="shared" si="164"/>
        <v>76343.599000000002</v>
      </c>
      <c r="AC64" s="154">
        <f t="shared" si="164"/>
        <v>80321.476000000039</v>
      </c>
      <c r="AD64" s="154">
        <f t="shared" si="164"/>
        <v>99368.438000000038</v>
      </c>
      <c r="AE64" s="154">
        <f t="shared" ref="AE64:AG64" si="165">SUM(AE51:AE53)</f>
        <v>107006.38200000001</v>
      </c>
      <c r="AF64" s="154">
        <f t="shared" ref="AF64" si="166">SUM(AF51:AF53)</f>
        <v>114366.99700000009</v>
      </c>
      <c r="AG64" s="154">
        <f t="shared" si="165"/>
        <v>116614.31800000009</v>
      </c>
      <c r="AH64" s="119" t="str">
        <f>IF(AH53="","",SUM(AH51:AH53))</f>
        <v/>
      </c>
      <c r="AI64" s="52" t="str">
        <f t="shared" si="159"/>
        <v/>
      </c>
      <c r="AK64" s="197">
        <f t="shared" si="152"/>
        <v>1.9450344091466372</v>
      </c>
      <c r="AL64" s="156">
        <f t="shared" si="152"/>
        <v>1.9790475308153666</v>
      </c>
      <c r="AM64" s="156">
        <f t="shared" ref="AM64:AV66" si="167">(V64/D64)*10</f>
        <v>1.7976382565582869</v>
      </c>
      <c r="AN64" s="156">
        <f t="shared" si="167"/>
        <v>2.0596266935079059</v>
      </c>
      <c r="AO64" s="156">
        <f t="shared" si="167"/>
        <v>1.9694889937212756</v>
      </c>
      <c r="AP64" s="156">
        <f t="shared" si="167"/>
        <v>2.0883054388809423</v>
      </c>
      <c r="AQ64" s="156">
        <f t="shared" si="167"/>
        <v>2.6024956040698171</v>
      </c>
      <c r="AR64" s="156">
        <f t="shared" si="167"/>
        <v>2.5430301118322589</v>
      </c>
      <c r="AS64" s="156">
        <f t="shared" si="167"/>
        <v>2.6242560160398627</v>
      </c>
      <c r="AT64" s="156">
        <f t="shared" si="167"/>
        <v>2.5532808292822393</v>
      </c>
      <c r="AU64" s="156">
        <f t="shared" si="167"/>
        <v>2.5635250036749513</v>
      </c>
      <c r="AV64" s="156">
        <f t="shared" si="167"/>
        <v>2.6329354926217627</v>
      </c>
      <c r="AW64" s="156">
        <f t="shared" ref="AW64:AW66" si="168">(AF64/N64)*10</f>
        <v>2.7774062113875608</v>
      </c>
      <c r="AX64" s="156">
        <f t="shared" ref="AX64:AX66" si="169">(AG64/O64)*10</f>
        <v>2.8185315271809901</v>
      </c>
      <c r="AY64" s="156" t="str">
        <f>IF(AH64="","",(AH64/P64)*10)</f>
        <v/>
      </c>
      <c r="AZ64" s="61" t="str">
        <f t="shared" si="156"/>
        <v/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L65" si="170">SUM(E54:E56)</f>
        <v>341280.04000000004</v>
      </c>
      <c r="F65" s="154">
        <f t="shared" si="170"/>
        <v>330986.2099999999</v>
      </c>
      <c r="G65" s="154">
        <f t="shared" si="170"/>
        <v>352389.62000000011</v>
      </c>
      <c r="H65" s="154">
        <f t="shared" si="170"/>
        <v>271249.88999999984</v>
      </c>
      <c r="I65" s="154">
        <f t="shared" si="170"/>
        <v>338059.84999999963</v>
      </c>
      <c r="J65" s="154">
        <f t="shared" si="170"/>
        <v>341622.02</v>
      </c>
      <c r="K65" s="154">
        <f t="shared" si="170"/>
        <v>348164.02999999968</v>
      </c>
      <c r="L65" s="154">
        <f t="shared" si="170"/>
        <v>373006.16999999981</v>
      </c>
      <c r="M65" s="154">
        <f t="shared" ref="M65:O65" si="171">SUM(M54:M56)</f>
        <v>455027.89</v>
      </c>
      <c r="N65" s="154">
        <f t="shared" ref="N65" si="172">SUM(N54:N56)</f>
        <v>411180.44999999978</v>
      </c>
      <c r="O65" s="154">
        <f t="shared" si="171"/>
        <v>458130.93000000005</v>
      </c>
      <c r="P65" s="154" t="str">
        <f>IF(P56="","",SUM(P54:P56))</f>
        <v/>
      </c>
      <c r="Q65" s="52" t="str">
        <f t="shared" si="140"/>
        <v/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D65" si="173">SUM(X54:X56)</f>
        <v>68997.127000000022</v>
      </c>
      <c r="Y65" s="154">
        <f t="shared" si="173"/>
        <v>75648.96299999996</v>
      </c>
      <c r="Z65" s="154">
        <f t="shared" si="173"/>
        <v>65293.128000000026</v>
      </c>
      <c r="AA65" s="154">
        <f t="shared" si="173"/>
        <v>80241.398000000045</v>
      </c>
      <c r="AB65" s="154">
        <f t="shared" si="173"/>
        <v>84590.548999999999</v>
      </c>
      <c r="AC65" s="154">
        <f t="shared" si="173"/>
        <v>84889.636000000028</v>
      </c>
      <c r="AD65" s="154">
        <f t="shared" si="173"/>
        <v>93771.617999999988</v>
      </c>
      <c r="AE65" s="154">
        <f t="shared" ref="AE65:AG65" si="174">SUM(AE54:AE56)</f>
        <v>121302.12800000008</v>
      </c>
      <c r="AF65" s="154">
        <f t="shared" ref="AF65" si="175">SUM(AF54:AF56)</f>
        <v>117899.58700000003</v>
      </c>
      <c r="AG65" s="154">
        <f t="shared" si="174"/>
        <v>136187.39600000001</v>
      </c>
      <c r="AH65" s="119" t="str">
        <f>IF(AH56="","",SUM(AH54:AH56))</f>
        <v/>
      </c>
      <c r="AI65" s="52" t="str">
        <f t="shared" si="159"/>
        <v/>
      </c>
      <c r="AK65" s="198">
        <f t="shared" si="152"/>
        <v>1.9239920608248851</v>
      </c>
      <c r="AL65" s="157">
        <f t="shared" si="152"/>
        <v>1.7497338733485361</v>
      </c>
      <c r="AM65" s="157">
        <f t="shared" si="167"/>
        <v>1.8123227987763368</v>
      </c>
      <c r="AN65" s="157">
        <f t="shared" si="167"/>
        <v>2.0013737105750451</v>
      </c>
      <c r="AO65" s="157">
        <f t="shared" si="167"/>
        <v>2.0845921949437121</v>
      </c>
      <c r="AP65" s="157">
        <f t="shared" si="167"/>
        <v>2.1467420918924893</v>
      </c>
      <c r="AQ65" s="157">
        <f t="shared" si="167"/>
        <v>2.4071209024269122</v>
      </c>
      <c r="AR65" s="157">
        <f t="shared" si="167"/>
        <v>2.3735855648045794</v>
      </c>
      <c r="AS65" s="157">
        <f t="shared" si="167"/>
        <v>2.4761445119960355</v>
      </c>
      <c r="AT65" s="157">
        <f t="shared" si="167"/>
        <v>2.4382081055300313</v>
      </c>
      <c r="AU65" s="157">
        <f t="shared" si="167"/>
        <v>2.5139428122596481</v>
      </c>
      <c r="AV65" s="157">
        <f t="shared" si="167"/>
        <v>2.6658174293448273</v>
      </c>
      <c r="AW65" s="157">
        <f t="shared" si="168"/>
        <v>2.8673441794229291</v>
      </c>
      <c r="AX65" s="157">
        <f t="shared" si="169"/>
        <v>2.9726741217843551</v>
      </c>
      <c r="AY65" s="295" t="str">
        <f t="shared" ref="AY65:AY67" si="176">IF(AH65="","",(AH65/P65)*10)</f>
        <v/>
      </c>
      <c r="AZ65" s="52" t="str">
        <f t="shared" ref="AZ65:AZ66" si="177">IF(AY65="","",(AY65-AX65)/AX65)</f>
        <v/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L66" si="178">SUM(E57:E59)</f>
        <v>374827.90000000014</v>
      </c>
      <c r="F66" s="154">
        <f t="shared" si="178"/>
        <v>411823.39999999991</v>
      </c>
      <c r="G66" s="154">
        <f t="shared" si="178"/>
        <v>392287.49999999988</v>
      </c>
      <c r="H66" s="154">
        <f t="shared" si="178"/>
        <v>324909.64999999991</v>
      </c>
      <c r="I66" s="154">
        <f t="shared" si="178"/>
        <v>335894.45999999973</v>
      </c>
      <c r="J66" s="154">
        <f t="shared" si="178"/>
        <v>323029.73000000004</v>
      </c>
      <c r="K66" s="154">
        <f t="shared" si="178"/>
        <v>359624.85999999987</v>
      </c>
      <c r="L66" s="154">
        <f t="shared" si="178"/>
        <v>485561.99000000028</v>
      </c>
      <c r="M66" s="154">
        <f t="shared" ref="M66:O66" si="179">SUM(M57:M59)</f>
        <v>462583.7999999997</v>
      </c>
      <c r="N66" s="154">
        <f t="shared" ref="N66" si="180">SUM(N57:N59)</f>
        <v>492833.60999999993</v>
      </c>
      <c r="O66" s="154">
        <f t="shared" si="179"/>
        <v>488740.7899999994</v>
      </c>
      <c r="P66" s="154"/>
      <c r="Q66" s="52" t="str">
        <f t="shared" si="140"/>
        <v/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D66" si="181">SUM(X57:X59)</f>
        <v>90275.416000000056</v>
      </c>
      <c r="Y66" s="154">
        <f t="shared" si="181"/>
        <v>87840.50900000002</v>
      </c>
      <c r="Z66" s="154">
        <f t="shared" si="181"/>
        <v>78765.768000000011</v>
      </c>
      <c r="AA66" s="154">
        <f t="shared" si="181"/>
        <v>86377.072000000029</v>
      </c>
      <c r="AB66" s="154">
        <f t="shared" si="181"/>
        <v>89313.755000000005</v>
      </c>
      <c r="AC66" s="154">
        <f t="shared" si="181"/>
        <v>95872.349999999977</v>
      </c>
      <c r="AD66" s="154">
        <f t="shared" si="181"/>
        <v>128355.976</v>
      </c>
      <c r="AE66" s="154">
        <f t="shared" ref="AE66:AG66" si="182">SUM(AE57:AE59)</f>
        <v>133533.43400000001</v>
      </c>
      <c r="AF66" s="154">
        <f t="shared" ref="AF66" si="183">SUM(AF57:AF59)</f>
        <v>144237.76400000011</v>
      </c>
      <c r="AG66" s="154">
        <f t="shared" si="182"/>
        <v>138689.35900000014</v>
      </c>
      <c r="AH66" s="119" t="str">
        <f>IF(AH59="","",SUM(AH57:AH59))</f>
        <v/>
      </c>
      <c r="AI66" s="52" t="str">
        <f t="shared" si="159"/>
        <v/>
      </c>
      <c r="AK66" s="198">
        <f t="shared" si="152"/>
        <v>1.8380654168220978</v>
      </c>
      <c r="AL66" s="157">
        <f t="shared" si="152"/>
        <v>1.8450697519866253</v>
      </c>
      <c r="AM66" s="157">
        <f t="shared" si="167"/>
        <v>1.959075682997454</v>
      </c>
      <c r="AN66" s="157">
        <f t="shared" si="167"/>
        <v>2.4233752876986996</v>
      </c>
      <c r="AO66" s="157">
        <f t="shared" si="167"/>
        <v>2.1920904931579916</v>
      </c>
      <c r="AP66" s="157">
        <f t="shared" si="167"/>
        <v>2.2391870503138653</v>
      </c>
      <c r="AQ66" s="157">
        <f t="shared" si="167"/>
        <v>2.4242360299240122</v>
      </c>
      <c r="AR66" s="157">
        <f t="shared" si="167"/>
        <v>2.5715539339350846</v>
      </c>
      <c r="AS66" s="157">
        <f t="shared" si="167"/>
        <v>2.764877245199691</v>
      </c>
      <c r="AT66" s="157">
        <f t="shared" si="167"/>
        <v>2.6658988480384815</v>
      </c>
      <c r="AU66" s="157">
        <f t="shared" si="167"/>
        <v>2.643451889634111</v>
      </c>
      <c r="AV66" s="157">
        <f t="shared" si="167"/>
        <v>2.8866863474250524</v>
      </c>
      <c r="AW66" s="157">
        <f t="shared" si="168"/>
        <v>2.9267030712454885</v>
      </c>
      <c r="AX66" s="157">
        <f t="shared" si="169"/>
        <v>2.8376874170866797</v>
      </c>
      <c r="AY66" s="295" t="str">
        <f t="shared" si="176"/>
        <v/>
      </c>
      <c r="AZ66" s="52" t="str">
        <f t="shared" si="177"/>
        <v/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L67" si="184">IF(E62="","",SUM(E60:E62))</f>
        <v>378869.0400000001</v>
      </c>
      <c r="F67" s="155">
        <f t="shared" si="184"/>
        <v>396865.16000000021</v>
      </c>
      <c r="G67" s="155">
        <f t="shared" si="184"/>
        <v>336903.74</v>
      </c>
      <c r="H67" s="155">
        <f t="shared" si="184"/>
        <v>311374.30999999976</v>
      </c>
      <c r="I67" s="155">
        <f t="shared" si="184"/>
        <v>337617.05000000005</v>
      </c>
      <c r="J67" s="155">
        <f t="shared" si="184"/>
        <v>314897.43999999994</v>
      </c>
      <c r="K67" s="155">
        <f t="shared" si="184"/>
        <v>372869.66999999981</v>
      </c>
      <c r="L67" s="155">
        <f t="shared" si="184"/>
        <v>493444.35000000033</v>
      </c>
      <c r="M67" s="155">
        <f t="shared" ref="M67:O67" si="185">IF(M62="","",SUM(M60:M62))</f>
        <v>455271.89999999967</v>
      </c>
      <c r="N67" s="155">
        <f t="shared" ref="N67" si="186">IF(N62="","",SUM(N60:N62))</f>
        <v>469176.04999999987</v>
      </c>
      <c r="O67" s="155">
        <f t="shared" si="185"/>
        <v>415638.31</v>
      </c>
      <c r="P67" s="155" t="str">
        <f t="shared" ref="P67" si="187">IF(P62="","",SUM(P60:P62))</f>
        <v/>
      </c>
      <c r="Q67" s="55" t="str">
        <f t="shared" si="140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188">IF(X62="","",SUM(X60:X62))</f>
        <v>98610.478999999992</v>
      </c>
      <c r="Y67" s="155">
        <f t="shared" si="188"/>
        <v>84566.343999999997</v>
      </c>
      <c r="Z67" s="155">
        <f t="shared" si="188"/>
        <v>90045.485000000015</v>
      </c>
      <c r="AA67" s="155">
        <f t="shared" si="188"/>
        <v>94962.186000000016</v>
      </c>
      <c r="AB67" s="155">
        <f t="shared" si="188"/>
        <v>95891.539000000004</v>
      </c>
      <c r="AC67" s="155">
        <f t="shared" si="188"/>
        <v>103388.924</v>
      </c>
      <c r="AD67" s="155">
        <f t="shared" si="188"/>
        <v>140739.50200000001</v>
      </c>
      <c r="AE67" s="155">
        <f t="shared" ref="AE67:AG67" si="189">IF(AE62="","",SUM(AE60:AE62))</f>
        <v>135949.3170000001</v>
      </c>
      <c r="AF67" s="155">
        <f t="shared" ref="AF67" si="190">IF(AF62="","",SUM(AF60:AF62))</f>
        <v>144292.45000000004</v>
      </c>
      <c r="AG67" s="155">
        <f t="shared" si="189"/>
        <v>128578.92100000005</v>
      </c>
      <c r="AH67" s="123" t="str">
        <f t="shared" si="188"/>
        <v/>
      </c>
      <c r="AI67" s="55" t="str">
        <f t="shared" si="159"/>
        <v/>
      </c>
      <c r="AK67" s="200">
        <f t="shared" si="152"/>
        <v>2.1176785143360082</v>
      </c>
      <c r="AL67" s="158">
        <f t="shared" si="152"/>
        <v>2.0453352071175841</v>
      </c>
      <c r="AM67" s="158">
        <f t="shared" ref="AM67:AV67" si="191">IF(V62="","",(V67/D67)*10)</f>
        <v>2.3611669003409426</v>
      </c>
      <c r="AN67" s="158">
        <f t="shared" si="191"/>
        <v>2.3941369028200361</v>
      </c>
      <c r="AO67" s="158">
        <f t="shared" si="191"/>
        <v>2.4847350923925884</v>
      </c>
      <c r="AP67" s="158">
        <f t="shared" si="191"/>
        <v>2.5101040433685897</v>
      </c>
      <c r="AQ67" s="158">
        <f t="shared" si="191"/>
        <v>2.8918726467832263</v>
      </c>
      <c r="AR67" s="158">
        <f t="shared" si="191"/>
        <v>2.8127189074129992</v>
      </c>
      <c r="AS67" s="158">
        <f t="shared" si="191"/>
        <v>3.045167309076886</v>
      </c>
      <c r="AT67" s="158">
        <f t="shared" si="191"/>
        <v>2.7727898597920304</v>
      </c>
      <c r="AU67" s="158">
        <f t="shared" si="191"/>
        <v>2.852185905056972</v>
      </c>
      <c r="AV67" s="158">
        <f t="shared" si="191"/>
        <v>2.9861126285193573</v>
      </c>
      <c r="AW67" s="158">
        <f t="shared" ref="AW67" si="192">IF(AF62="","",(AF67/N67)*10)</f>
        <v>3.0754436421040694</v>
      </c>
      <c r="AX67" s="158">
        <f t="shared" ref="AX67" si="193">IF(AG62="","",(AG67/O67)*10)</f>
        <v>3.0935291070738895</v>
      </c>
      <c r="AY67" s="310" t="str">
        <f t="shared" si="176"/>
        <v/>
      </c>
      <c r="AZ67" s="55" t="str">
        <f t="shared" si="156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Q63 B42:L45 B20:L23 B64:L67 T42:AD45 AG20:AG23 AG64:AG67 T64:AE67 T20:AE23 M42:O45 AE42:AG45 M64:O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 codeName="Folha23">
    <pageSetUpPr fitToPage="1"/>
  </sheetPr>
  <dimension ref="A1:BC70"/>
  <sheetViews>
    <sheetView showGridLines="0" topLeftCell="M1" workbookViewId="0">
      <selection activeCell="AH64" sqref="AH64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7">
        <v>1000</v>
      </c>
      <c r="AZ3" s="287" t="s">
        <v>47</v>
      </c>
    </row>
    <row r="4" spans="1:55" ht="20.100000000000001" customHeight="1" x14ac:dyDescent="0.25">
      <c r="A4" s="345" t="s">
        <v>3</v>
      </c>
      <c r="B4" s="347" t="s">
        <v>71</v>
      </c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2"/>
      <c r="Q4" s="350" t="s">
        <v>155</v>
      </c>
      <c r="S4" s="348" t="s">
        <v>3</v>
      </c>
      <c r="T4" s="340" t="s">
        <v>71</v>
      </c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2"/>
      <c r="AI4" s="352" t="s">
        <v>155</v>
      </c>
      <c r="AK4" s="340" t="s">
        <v>71</v>
      </c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2"/>
      <c r="AZ4" s="350" t="s">
        <v>155</v>
      </c>
    </row>
    <row r="5" spans="1:55" ht="20.100000000000001" customHeight="1" thickBot="1" x14ac:dyDescent="0.3">
      <c r="A5" s="346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1"/>
      <c r="S5" s="349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3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51"/>
      <c r="BB5" s="288">
        <v>2013</v>
      </c>
      <c r="BC5" s="288">
        <v>2014</v>
      </c>
    </row>
    <row r="6" spans="1:55" ht="3" customHeight="1" thickBot="1" x14ac:dyDescent="0.3">
      <c r="A6" s="289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2"/>
      <c r="S6" s="289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2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90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208892.63999999984</v>
      </c>
      <c r="P7" s="112">
        <v>156104.19999999995</v>
      </c>
      <c r="Q7" s="61">
        <f>IF(P7="","",(P7-O7)/O7)</f>
        <v>-0.25270607906530324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12256.628999999999</v>
      </c>
      <c r="AG7" s="153">
        <v>14628.066999999995</v>
      </c>
      <c r="AH7" s="112">
        <v>10374.398999999996</v>
      </c>
      <c r="AI7" s="61">
        <f>IF(AH7="","",(AH7-AG7)/AG7)</f>
        <v>-0.2907881130158893</v>
      </c>
      <c r="AK7" s="124">
        <f t="shared" ref="AK7:AK16" si="0">(T7/B7)*10</f>
        <v>0.44977207995742902</v>
      </c>
      <c r="AL7" s="156">
        <f t="shared" ref="AL7:AL16" si="1">(U7/C7)*10</f>
        <v>0.43216420185329257</v>
      </c>
      <c r="AM7" s="156">
        <f t="shared" ref="AM7:AM16" si="2">(V7/D7)*10</f>
        <v>0.48157310832003042</v>
      </c>
      <c r="AN7" s="156">
        <f t="shared" ref="AN7:AN16" si="3">(W7/E7)*10</f>
        <v>0.81023144139078462</v>
      </c>
      <c r="AO7" s="156">
        <f t="shared" ref="AO7:AO16" si="4">(X7/F7)*10</f>
        <v>0.50984889235532815</v>
      </c>
      <c r="AP7" s="156">
        <f t="shared" ref="AP7:AP16" si="5">(Y7/G7)*10</f>
        <v>0.48445392298565154</v>
      </c>
      <c r="AQ7" s="156">
        <f t="shared" ref="AQ7:AQ16" si="6">(Z7/H7)*10</f>
        <v>0.5923922796474268</v>
      </c>
      <c r="AR7" s="156">
        <f t="shared" ref="AR7:AR16" si="7">(AA7/I7)*10</f>
        <v>0.55910247502123656</v>
      </c>
      <c r="AS7" s="156">
        <f t="shared" ref="AS7:AS16" si="8">(AB7/J7)*10</f>
        <v>0.78036077850810914</v>
      </c>
      <c r="AT7" s="156">
        <f t="shared" ref="AT7:AT16" si="9">(AC7/K7)*10</f>
        <v>0.60468642002463424</v>
      </c>
      <c r="AU7" s="156">
        <f t="shared" ref="AU7:AU16" si="10">(AD7/L7)*10</f>
        <v>0.62204140404177755</v>
      </c>
      <c r="AV7" s="156">
        <f t="shared" ref="AV7:AV22" si="11">(AE7/M7)*10</f>
        <v>0.53835457336931103</v>
      </c>
      <c r="AW7" s="156">
        <f t="shared" ref="AW7:AW22" si="12">(AF7/N7)*10</f>
        <v>0.64681962194657916</v>
      </c>
      <c r="AX7" s="156">
        <f t="shared" ref="AX7:AX22" si="13">(AG7/O7)*10</f>
        <v>0.70026722817998799</v>
      </c>
      <c r="AY7" s="156">
        <f>(AH7/P7)*10</f>
        <v>0.66458167044832872</v>
      </c>
      <c r="AZ7" s="61">
        <f t="shared" ref="AZ7" si="14">IF(AY7="","",(AY7-AX7)/AX7)</f>
        <v>-5.0959914009408844E-2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263990.03999999986</v>
      </c>
      <c r="P8" s="119"/>
      <c r="Q8" s="52" t="str">
        <f t="shared" ref="Q8:Q22" si="15">IF(P8="","",(P8-O8)/O8)</f>
        <v/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16552.520999999993</v>
      </c>
      <c r="AH8" s="119"/>
      <c r="AI8" s="52" t="str">
        <f t="shared" ref="AI8:AI23" si="16">IF(AH8="","",(AH8-AG8)/AG8)</f>
        <v/>
      </c>
      <c r="AK8" s="125">
        <f t="shared" si="0"/>
        <v>0.46934653261753362</v>
      </c>
      <c r="AL8" s="157">
        <f t="shared" si="1"/>
        <v>0.46007754707955117</v>
      </c>
      <c r="AM8" s="157">
        <f t="shared" si="2"/>
        <v>0.54886851547144277</v>
      </c>
      <c r="AN8" s="157">
        <f t="shared" si="3"/>
        <v>0.83587031142493495</v>
      </c>
      <c r="AO8" s="157">
        <f t="shared" si="4"/>
        <v>0.51048511635099003</v>
      </c>
      <c r="AP8" s="157">
        <f t="shared" si="5"/>
        <v>0.48971130968147902</v>
      </c>
      <c r="AQ8" s="157">
        <f t="shared" si="6"/>
        <v>0.52155723141664712</v>
      </c>
      <c r="AR8" s="157">
        <f t="shared" si="7"/>
        <v>0.55854530317506745</v>
      </c>
      <c r="AS8" s="157">
        <f t="shared" si="8"/>
        <v>0.93501907816934571</v>
      </c>
      <c r="AT8" s="157">
        <f t="shared" si="9"/>
        <v>0.57852492138372347</v>
      </c>
      <c r="AU8" s="157">
        <f t="shared" si="10"/>
        <v>0.65767022395341579</v>
      </c>
      <c r="AV8" s="157">
        <f t="shared" si="11"/>
        <v>0.49994277984027458</v>
      </c>
      <c r="AW8" s="157">
        <f t="shared" si="12"/>
        <v>0.64096617096176511</v>
      </c>
      <c r="AX8" s="157">
        <f t="shared" si="13"/>
        <v>0.62701308731193051</v>
      </c>
      <c r="AY8" s="157" t="str">
        <f>IF(AH8="","",(AH8/P8)*10)</f>
        <v/>
      </c>
      <c r="AZ8" s="52" t="str">
        <f t="shared" ref="AZ8" si="17">IF(AY8="","",(AY8-AX8)/AX8)</f>
        <v/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305451.39000000013</v>
      </c>
      <c r="P9" s="119"/>
      <c r="Q9" s="52" t="str">
        <f t="shared" si="15"/>
        <v/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13839.738000000005</v>
      </c>
      <c r="AG9" s="154">
        <v>20203.877000000008</v>
      </c>
      <c r="AH9" s="119"/>
      <c r="AI9" s="52" t="str">
        <f t="shared" si="16"/>
        <v/>
      </c>
      <c r="AK9" s="125">
        <f t="shared" si="0"/>
        <v>0.44454071154342661</v>
      </c>
      <c r="AL9" s="157">
        <f t="shared" si="1"/>
        <v>0.45529015514061527</v>
      </c>
      <c r="AM9" s="157">
        <f t="shared" si="2"/>
        <v>0.50458285709151873</v>
      </c>
      <c r="AN9" s="157">
        <f t="shared" si="3"/>
        <v>0.9105632961572816</v>
      </c>
      <c r="AO9" s="157">
        <f t="shared" si="4"/>
        <v>0.51315833592555093</v>
      </c>
      <c r="AP9" s="157">
        <f t="shared" si="5"/>
        <v>0.49803333228390984</v>
      </c>
      <c r="AQ9" s="157">
        <f t="shared" si="6"/>
        <v>0.54005566429495178</v>
      </c>
      <c r="AR9" s="157">
        <f t="shared" si="7"/>
        <v>0.54005481555322443</v>
      </c>
      <c r="AS9" s="157">
        <f t="shared" si="8"/>
        <v>0.78542204075338629</v>
      </c>
      <c r="AT9" s="157">
        <f t="shared" si="9"/>
        <v>0.56510951343186677</v>
      </c>
      <c r="AU9" s="157">
        <f t="shared" si="10"/>
        <v>0.62037909182406781</v>
      </c>
      <c r="AV9" s="157">
        <f t="shared" si="11"/>
        <v>0.51615206164782534</v>
      </c>
      <c r="AW9" s="157">
        <f t="shared" si="12"/>
        <v>0.70079856596885204</v>
      </c>
      <c r="AX9" s="157">
        <f t="shared" si="13"/>
        <v>0.6614432823500983</v>
      </c>
      <c r="AY9" s="157" t="str">
        <f t="shared" ref="AY9:AY18" si="18">IF(AH9="","",(AH9/P9)*10)</f>
        <v/>
      </c>
      <c r="AZ9" s="52" t="str">
        <f t="shared" ref="AZ9" si="19">IF(AY9="","",(AY9-AX9)/AX9)</f>
        <v/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256969.5199999999</v>
      </c>
      <c r="P10" s="119"/>
      <c r="Q10" s="52" t="str">
        <f t="shared" si="15"/>
        <v/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15339.621000000008</v>
      </c>
      <c r="AG10" s="154">
        <v>16613.527999999991</v>
      </c>
      <c r="AH10" s="119"/>
      <c r="AI10" s="52" t="str">
        <f t="shared" si="16"/>
        <v/>
      </c>
      <c r="AK10" s="125">
        <f t="shared" si="0"/>
        <v>0.41567550232571626</v>
      </c>
      <c r="AL10" s="157">
        <f t="shared" si="1"/>
        <v>0.45686088859129592</v>
      </c>
      <c r="AM10" s="157">
        <f t="shared" si="2"/>
        <v>0.53272115749897475</v>
      </c>
      <c r="AN10" s="157">
        <f t="shared" si="3"/>
        <v>0.80396422819385238</v>
      </c>
      <c r="AO10" s="157">
        <f t="shared" si="4"/>
        <v>0.55468838065790216</v>
      </c>
      <c r="AP10" s="157">
        <f t="shared" si="5"/>
        <v>0.49634555231011412</v>
      </c>
      <c r="AQ10" s="157">
        <f t="shared" si="6"/>
        <v>0.55762801647298088</v>
      </c>
      <c r="AR10" s="157">
        <f t="shared" si="7"/>
        <v>0.53227135799174041</v>
      </c>
      <c r="AS10" s="157">
        <f t="shared" si="8"/>
        <v>0.75882468575155682</v>
      </c>
      <c r="AT10" s="157">
        <f t="shared" si="9"/>
        <v>0.5317533930111793</v>
      </c>
      <c r="AU10" s="157">
        <f t="shared" si="10"/>
        <v>0.60603680487223821</v>
      </c>
      <c r="AV10" s="157">
        <f t="shared" si="11"/>
        <v>0.55215186652573567</v>
      </c>
      <c r="AW10" s="157">
        <f t="shared" si="12"/>
        <v>0.73418718445085307</v>
      </c>
      <c r="AX10" s="157">
        <f t="shared" si="13"/>
        <v>0.64651745467711486</v>
      </c>
      <c r="AY10" s="157" t="str">
        <f t="shared" si="18"/>
        <v/>
      </c>
      <c r="AZ10" s="52" t="str">
        <f t="shared" ref="AZ10" si="20">IF(AY10="","",(AY10-AX10)/AX10)</f>
        <v/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282035.58</v>
      </c>
      <c r="P11" s="119"/>
      <c r="Q11" s="52" t="str">
        <f t="shared" si="15"/>
        <v/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18630.133999999998</v>
      </c>
      <c r="AH11" s="119"/>
      <c r="AI11" s="52" t="str">
        <f t="shared" si="16"/>
        <v/>
      </c>
      <c r="AK11" s="125">
        <f t="shared" si="0"/>
        <v>0.4983700555886183</v>
      </c>
      <c r="AL11" s="157">
        <f t="shared" si="1"/>
        <v>0.46272411236012051</v>
      </c>
      <c r="AM11" s="157">
        <f t="shared" si="2"/>
        <v>0.59620293919642087</v>
      </c>
      <c r="AN11" s="157">
        <f t="shared" si="3"/>
        <v>0.78832235306922693</v>
      </c>
      <c r="AO11" s="157">
        <f t="shared" si="4"/>
        <v>0.48065790285305188</v>
      </c>
      <c r="AP11" s="157">
        <f t="shared" si="5"/>
        <v>0.53317937263440585</v>
      </c>
      <c r="AQ11" s="157">
        <f t="shared" si="6"/>
        <v>0.58051031214885285</v>
      </c>
      <c r="AR11" s="157">
        <f t="shared" si="7"/>
        <v>0.53719749811892448</v>
      </c>
      <c r="AS11" s="157">
        <f t="shared" si="8"/>
        <v>0.98815241189063374</v>
      </c>
      <c r="AT11" s="157">
        <f t="shared" si="9"/>
        <v>0.54251916481950524</v>
      </c>
      <c r="AU11" s="157">
        <f t="shared" si="10"/>
        <v>0.50895878228594893</v>
      </c>
      <c r="AV11" s="157">
        <f t="shared" si="11"/>
        <v>0.53260521749669598</v>
      </c>
      <c r="AW11" s="157">
        <f t="shared" si="12"/>
        <v>0.68745029417799752</v>
      </c>
      <c r="AX11" s="157">
        <f t="shared" si="13"/>
        <v>0.66055970668665265</v>
      </c>
      <c r="AY11" s="157" t="str">
        <f t="shared" si="18"/>
        <v/>
      </c>
      <c r="AZ11" s="52" t="str">
        <f t="shared" ref="AZ11" si="21">IF(AY11="","",(AY11-AX11)/AX11)</f>
        <v/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323297.27000000107</v>
      </c>
      <c r="P12" s="119"/>
      <c r="Q12" s="52" t="str">
        <f t="shared" si="15"/>
        <v/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19551.391000000003</v>
      </c>
      <c r="AH12" s="119"/>
      <c r="AI12" s="52" t="str">
        <f t="shared" si="16"/>
        <v/>
      </c>
      <c r="AK12" s="125">
        <f t="shared" si="0"/>
        <v>0.48940102083250003</v>
      </c>
      <c r="AL12" s="157">
        <f t="shared" si="1"/>
        <v>0.50449374344847098</v>
      </c>
      <c r="AM12" s="157">
        <f t="shared" si="2"/>
        <v>0.57729878622795316</v>
      </c>
      <c r="AN12" s="157">
        <f t="shared" si="3"/>
        <v>0.79192363779461905</v>
      </c>
      <c r="AO12" s="157">
        <f t="shared" si="4"/>
        <v>0.54221451310521085</v>
      </c>
      <c r="AP12" s="157">
        <f t="shared" si="5"/>
        <v>0.51688432623633229</v>
      </c>
      <c r="AQ12" s="157">
        <f t="shared" si="6"/>
        <v>0.58966471319058733</v>
      </c>
      <c r="AR12" s="157">
        <f t="shared" si="7"/>
        <v>0.5887425368740008</v>
      </c>
      <c r="AS12" s="157">
        <f t="shared" si="8"/>
        <v>0.81811264500872194</v>
      </c>
      <c r="AT12" s="157">
        <f t="shared" si="9"/>
        <v>0.55588770322698033</v>
      </c>
      <c r="AU12" s="157">
        <f t="shared" si="10"/>
        <v>0.61193119574758248</v>
      </c>
      <c r="AV12" s="157">
        <f t="shared" si="11"/>
        <v>0.53029614319348128</v>
      </c>
      <c r="AW12" s="157">
        <f t="shared" si="12"/>
        <v>0.65521819073438026</v>
      </c>
      <c r="AX12" s="157">
        <f t="shared" si="13"/>
        <v>0.60474964728282243</v>
      </c>
      <c r="AY12" s="157" t="str">
        <f t="shared" si="18"/>
        <v/>
      </c>
      <c r="AZ12" s="52" t="str">
        <f t="shared" ref="AZ12" si="22">IF(AY12="","",(AY12-AX12)/AX12)</f>
        <v/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301457.02999999985</v>
      </c>
      <c r="P13" s="119"/>
      <c r="Q13" s="52" t="str">
        <f t="shared" si="15"/>
        <v/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19373.227000000014</v>
      </c>
      <c r="AH13" s="119"/>
      <c r="AI13" s="52" t="str">
        <f t="shared" si="16"/>
        <v/>
      </c>
      <c r="AK13" s="125">
        <f t="shared" si="0"/>
        <v>0.53967478774498701</v>
      </c>
      <c r="AL13" s="157">
        <f t="shared" si="1"/>
        <v>0.50255463998014638</v>
      </c>
      <c r="AM13" s="157">
        <f t="shared" si="2"/>
        <v>0.66411025378018629</v>
      </c>
      <c r="AN13" s="157">
        <f t="shared" si="3"/>
        <v>0.78542266846555253</v>
      </c>
      <c r="AO13" s="157">
        <f t="shared" si="4"/>
        <v>0.49213350654252608</v>
      </c>
      <c r="AP13" s="157">
        <f t="shared" si="5"/>
        <v>0.51999625184490039</v>
      </c>
      <c r="AQ13" s="157">
        <f t="shared" si="6"/>
        <v>0.57328655806682549</v>
      </c>
      <c r="AR13" s="157">
        <f t="shared" si="7"/>
        <v>0.56676539384784497</v>
      </c>
      <c r="AS13" s="157">
        <f t="shared" si="8"/>
        <v>0.81053566648256559</v>
      </c>
      <c r="AT13" s="157">
        <f t="shared" si="9"/>
        <v>0.51265743593434887</v>
      </c>
      <c r="AU13" s="157">
        <f t="shared" si="10"/>
        <v>0.58120081940987156</v>
      </c>
      <c r="AV13" s="157">
        <f t="shared" si="11"/>
        <v>0.56183921787576485</v>
      </c>
      <c r="AW13" s="157">
        <f t="shared" si="12"/>
        <v>0.70847582532245557</v>
      </c>
      <c r="AX13" s="157">
        <f t="shared" si="13"/>
        <v>0.64265301757932214</v>
      </c>
      <c r="AY13" s="157" t="str">
        <f t="shared" si="18"/>
        <v/>
      </c>
      <c r="AZ13" s="52" t="str">
        <f t="shared" ref="AZ13" si="23">IF(AY13="","",(AY13-AX13)/AX13)</f>
        <v/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258370.37999999992</v>
      </c>
      <c r="P14" s="119"/>
      <c r="Q14" s="52" t="str">
        <f t="shared" si="15"/>
        <v/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17377.493999999999</v>
      </c>
      <c r="AH14" s="119"/>
      <c r="AI14" s="52" t="str">
        <f t="shared" si="16"/>
        <v/>
      </c>
      <c r="AK14" s="125">
        <f t="shared" si="0"/>
        <v>0.45427317597741834</v>
      </c>
      <c r="AL14" s="157">
        <f t="shared" si="1"/>
        <v>0.4208013449111434</v>
      </c>
      <c r="AM14" s="157">
        <f t="shared" si="2"/>
        <v>0.65057433259497854</v>
      </c>
      <c r="AN14" s="157">
        <f t="shared" si="3"/>
        <v>0.71673199543963806</v>
      </c>
      <c r="AO14" s="157">
        <f t="shared" si="4"/>
        <v>0.436259341155668</v>
      </c>
      <c r="AP14" s="157">
        <f t="shared" si="5"/>
        <v>0.46104324133086483</v>
      </c>
      <c r="AQ14" s="157">
        <f t="shared" si="6"/>
        <v>0.60980228558256033</v>
      </c>
      <c r="AR14" s="157">
        <f t="shared" si="7"/>
        <v>0.58552699212611625</v>
      </c>
      <c r="AS14" s="157">
        <f t="shared" si="8"/>
        <v>0.76922209294470589</v>
      </c>
      <c r="AT14" s="157">
        <f t="shared" si="9"/>
        <v>0.49861409740591178</v>
      </c>
      <c r="AU14" s="157">
        <f t="shared" si="10"/>
        <v>0.55334691691330395</v>
      </c>
      <c r="AV14" s="157">
        <f t="shared" si="11"/>
        <v>0.58589877803467094</v>
      </c>
      <c r="AW14" s="157">
        <f t="shared" si="12"/>
        <v>0.6847548913986925</v>
      </c>
      <c r="AX14" s="157">
        <f t="shared" si="13"/>
        <v>0.67258073468019064</v>
      </c>
      <c r="AY14" s="157" t="str">
        <f t="shared" si="18"/>
        <v/>
      </c>
      <c r="AZ14" s="52" t="str">
        <f t="shared" ref="AZ14:AZ15" si="24">IF(AY14="","",(AY14-AX14)/AX14)</f>
        <v/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184973.02999999991</v>
      </c>
      <c r="P15" s="119"/>
      <c r="Q15" s="52" t="str">
        <f t="shared" si="15"/>
        <v/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13828.815000000011</v>
      </c>
      <c r="AH15" s="119"/>
      <c r="AI15" s="52" t="str">
        <f t="shared" si="16"/>
        <v/>
      </c>
      <c r="AK15" s="125">
        <f t="shared" si="0"/>
        <v>0.48608894904468092</v>
      </c>
      <c r="AL15" s="157">
        <f t="shared" si="1"/>
        <v>0.57028198953005838</v>
      </c>
      <c r="AM15" s="157">
        <f t="shared" si="2"/>
        <v>0.92129144158854492</v>
      </c>
      <c r="AN15" s="157">
        <f t="shared" si="3"/>
        <v>0.7448792684285741</v>
      </c>
      <c r="AO15" s="157">
        <f t="shared" si="4"/>
        <v>0.55097709882665669</v>
      </c>
      <c r="AP15" s="157">
        <f t="shared" si="5"/>
        <v>0.56417277320115655</v>
      </c>
      <c r="AQ15" s="157">
        <f t="shared" si="6"/>
        <v>0.60424963739491866</v>
      </c>
      <c r="AR15" s="157">
        <f t="shared" si="7"/>
        <v>0.79059534211607208</v>
      </c>
      <c r="AS15" s="157">
        <f t="shared" si="8"/>
        <v>0.86320088116450155</v>
      </c>
      <c r="AT15" s="157">
        <f t="shared" si="9"/>
        <v>0.54272632991931669</v>
      </c>
      <c r="AU15" s="157">
        <f t="shared" si="10"/>
        <v>0.66524202077045469</v>
      </c>
      <c r="AV15" s="157">
        <f t="shared" si="11"/>
        <v>0.67829880835180723</v>
      </c>
      <c r="AW15" s="157">
        <f t="shared" si="12"/>
        <v>0.71514501955494125</v>
      </c>
      <c r="AX15" s="157">
        <f t="shared" si="13"/>
        <v>0.74761250329304862</v>
      </c>
      <c r="AY15" s="157" t="str">
        <f t="shared" si="18"/>
        <v/>
      </c>
      <c r="AZ15" s="52" t="str">
        <f t="shared" si="24"/>
        <v/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182777.77999999997</v>
      </c>
      <c r="P16" s="119"/>
      <c r="Q16" s="52" t="str">
        <f t="shared" si="15"/>
        <v/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12885.992000000002</v>
      </c>
      <c r="AH16" s="119"/>
      <c r="AI16" s="52" t="str">
        <f t="shared" si="16"/>
        <v/>
      </c>
      <c r="AK16" s="125">
        <f t="shared" si="0"/>
        <v>0.50940855377704619</v>
      </c>
      <c r="AL16" s="157">
        <f t="shared" si="1"/>
        <v>0.62502982699747878</v>
      </c>
      <c r="AM16" s="157">
        <f t="shared" si="2"/>
        <v>0.99154958019518513</v>
      </c>
      <c r="AN16" s="157">
        <f t="shared" si="3"/>
        <v>0.80404355483546253</v>
      </c>
      <c r="AO16" s="157">
        <f t="shared" si="4"/>
        <v>0.61733227853359063</v>
      </c>
      <c r="AP16" s="157">
        <f t="shared" si="5"/>
        <v>0.71987570862832317</v>
      </c>
      <c r="AQ16" s="157">
        <f t="shared" si="6"/>
        <v>0.76635350276526137</v>
      </c>
      <c r="AR16" s="157">
        <f t="shared" si="7"/>
        <v>0.8211433301976967</v>
      </c>
      <c r="AS16" s="157">
        <f t="shared" si="8"/>
        <v>0.76836051432490382</v>
      </c>
      <c r="AT16" s="157">
        <f t="shared" si="9"/>
        <v>0.62297780713489115</v>
      </c>
      <c r="AU16" s="157">
        <f t="shared" si="10"/>
        <v>0.64502965024503012</v>
      </c>
      <c r="AV16" s="157">
        <f t="shared" si="11"/>
        <v>0.62782479707526928</v>
      </c>
      <c r="AW16" s="157">
        <f t="shared" si="12"/>
        <v>0.68654140158990717</v>
      </c>
      <c r="AX16" s="157">
        <f t="shared" si="13"/>
        <v>0.70500867227953001</v>
      </c>
      <c r="AY16" s="157" t="str">
        <f t="shared" si="18"/>
        <v/>
      </c>
      <c r="AZ16" s="52" t="str">
        <f t="shared" ref="AZ16" si="25">IF(AY16="","",(AY16-AX16)/AX16)</f>
        <v/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196758.27999999974</v>
      </c>
      <c r="P17" s="119"/>
      <c r="Q17" s="52" t="str">
        <f t="shared" si="15"/>
        <v/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15614.187000000009</v>
      </c>
      <c r="AH17" s="119"/>
      <c r="AI17" s="52" t="str">
        <f t="shared" si="16"/>
        <v/>
      </c>
      <c r="AK17" s="125">
        <f t="shared" ref="AK17:AL23" si="26">(T17/B17)*10</f>
        <v>0.60031460662581315</v>
      </c>
      <c r="AL17" s="157">
        <f t="shared" si="26"/>
        <v>0.71355709966938063</v>
      </c>
      <c r="AM17" s="157">
        <f t="shared" ref="AM17:AP19" si="27">IF(V17="","",(V17/D17)*10)</f>
        <v>0.83440387019522733</v>
      </c>
      <c r="AN17" s="157">
        <f t="shared" si="27"/>
        <v>0.75962205850307263</v>
      </c>
      <c r="AO17" s="157">
        <f t="shared" si="27"/>
        <v>0.665186196292187</v>
      </c>
      <c r="AP17" s="157">
        <f t="shared" si="27"/>
        <v>0.71107592250929597</v>
      </c>
      <c r="AQ17" s="157">
        <f t="shared" ref="AQ17:AU22" si="28">(Z17/H17)*10</f>
        <v>0.71269022597614096</v>
      </c>
      <c r="AR17" s="157">
        <f t="shared" si="28"/>
        <v>0.81960669958150867</v>
      </c>
      <c r="AS17" s="157">
        <f t="shared" si="28"/>
        <v>0.65924492501094711</v>
      </c>
      <c r="AT17" s="157">
        <f t="shared" si="28"/>
        <v>0.69739113193480651</v>
      </c>
      <c r="AU17" s="157">
        <f t="shared" si="28"/>
        <v>0.65871886092679444</v>
      </c>
      <c r="AV17" s="157">
        <f t="shared" si="11"/>
        <v>0.73566620101991387</v>
      </c>
      <c r="AW17" s="157">
        <f t="shared" si="12"/>
        <v>0.76443149183598691</v>
      </c>
      <c r="AX17" s="157">
        <f t="shared" si="13"/>
        <v>0.79357204179666696</v>
      </c>
      <c r="AY17" s="157" t="str">
        <f t="shared" si="18"/>
        <v/>
      </c>
      <c r="AZ17" s="52" t="str">
        <f t="shared" ref="AZ17" si="29">IF(AY17="","",(AY17-AX17)/AX17)</f>
        <v/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205209.84999999983</v>
      </c>
      <c r="P18" s="119"/>
      <c r="Q18" s="52" t="str">
        <f t="shared" si="15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13830.555000000004</v>
      </c>
      <c r="AH18" s="119"/>
      <c r="AI18" s="52" t="str">
        <f t="shared" si="16"/>
        <v/>
      </c>
      <c r="AK18" s="125">
        <f t="shared" si="26"/>
        <v>0.56293609227965202</v>
      </c>
      <c r="AL18" s="157">
        <f t="shared" si="26"/>
        <v>0.49757933898949919</v>
      </c>
      <c r="AM18" s="157">
        <f t="shared" si="27"/>
        <v>0.98046650538801527</v>
      </c>
      <c r="AN18" s="157">
        <f t="shared" si="27"/>
        <v>0.61540853762851611</v>
      </c>
      <c r="AO18" s="157">
        <f t="shared" si="27"/>
        <v>0.58447388363736552</v>
      </c>
      <c r="AP18" s="157">
        <f t="shared" si="27"/>
        <v>0.63213282543644767</v>
      </c>
      <c r="AQ18" s="157">
        <f t="shared" si="28"/>
        <v>0.68056524515204542</v>
      </c>
      <c r="AR18" s="157">
        <f t="shared" si="28"/>
        <v>0.91603617653690639</v>
      </c>
      <c r="AS18" s="157">
        <f t="shared" si="28"/>
        <v>0.67341958545274683</v>
      </c>
      <c r="AT18" s="157">
        <f t="shared" si="28"/>
        <v>0.7003002037365289</v>
      </c>
      <c r="AU18" s="157">
        <f t="shared" si="28"/>
        <v>0.56951749515031103</v>
      </c>
      <c r="AV18" s="157">
        <f t="shared" si="11"/>
        <v>0.71024266463191987</v>
      </c>
      <c r="AW18" s="157">
        <f t="shared" si="12"/>
        <v>0.66289479896411974</v>
      </c>
      <c r="AX18" s="157">
        <f t="shared" si="13"/>
        <v>0.6739713030344312</v>
      </c>
      <c r="AY18" s="157" t="str">
        <f t="shared" si="18"/>
        <v/>
      </c>
      <c r="AZ18" s="52" t="str">
        <f t="shared" ref="AZ18" si="30">IF(AY18="","",(AY18-AX18)/AX18)</f>
        <v/>
      </c>
      <c r="BB18" s="105"/>
      <c r="BC18" s="105"/>
    </row>
    <row r="19" spans="1:55" ht="20.100000000000001" customHeight="1" thickBot="1" x14ac:dyDescent="0.3">
      <c r="A19" s="35" t="str">
        <f>'2'!A19</f>
        <v>janeiro</v>
      </c>
      <c r="B19" s="167">
        <f>B7</f>
        <v>112208.21</v>
      </c>
      <c r="C19" s="168">
        <f t="shared" ref="C19:P19" si="31">C7</f>
        <v>125412.47000000002</v>
      </c>
      <c r="D19" s="168">
        <f t="shared" si="31"/>
        <v>111648.51</v>
      </c>
      <c r="E19" s="168">
        <f t="shared" si="31"/>
        <v>101032.48999999999</v>
      </c>
      <c r="F19" s="168">
        <f t="shared" si="31"/>
        <v>181499.08999999997</v>
      </c>
      <c r="G19" s="168">
        <f t="shared" si="31"/>
        <v>165515.38999999981</v>
      </c>
      <c r="H19" s="168">
        <f t="shared" si="31"/>
        <v>127441.33000000005</v>
      </c>
      <c r="I19" s="168">
        <f t="shared" si="31"/>
        <v>165564.63999999996</v>
      </c>
      <c r="J19" s="168">
        <f t="shared" si="31"/>
        <v>108022.51</v>
      </c>
      <c r="K19" s="168">
        <f t="shared" si="31"/>
        <v>201133.06000000003</v>
      </c>
      <c r="L19" s="168">
        <f t="shared" si="31"/>
        <v>231418.47</v>
      </c>
      <c r="M19" s="168">
        <f t="shared" ref="M19" si="32">M7</f>
        <v>214311.47</v>
      </c>
      <c r="N19" s="168">
        <f t="shared" ref="N19:O19" si="33">N7</f>
        <v>189490.67999999967</v>
      </c>
      <c r="O19" s="168">
        <f t="shared" si="33"/>
        <v>208892.63999999984</v>
      </c>
      <c r="P19" s="296">
        <f t="shared" si="31"/>
        <v>156104.19999999995</v>
      </c>
      <c r="Q19" s="164">
        <f t="shared" si="15"/>
        <v>-0.25270607906530324</v>
      </c>
      <c r="R19" s="171"/>
      <c r="S19" s="170"/>
      <c r="T19" s="167">
        <f>T7</f>
        <v>5046.811999999999</v>
      </c>
      <c r="U19" s="168">
        <f t="shared" ref="U19:AH19" si="34">U7</f>
        <v>5419.8780000000006</v>
      </c>
      <c r="V19" s="168">
        <f t="shared" si="34"/>
        <v>5376.692</v>
      </c>
      <c r="W19" s="168">
        <f t="shared" si="34"/>
        <v>8185.9700000000021</v>
      </c>
      <c r="X19" s="168">
        <f t="shared" si="34"/>
        <v>9253.7109999999993</v>
      </c>
      <c r="Y19" s="168">
        <f t="shared" si="34"/>
        <v>8018.4579999999987</v>
      </c>
      <c r="Z19" s="168">
        <f t="shared" si="34"/>
        <v>7549.5260000000026</v>
      </c>
      <c r="AA19" s="168">
        <f t="shared" si="34"/>
        <v>9256.76</v>
      </c>
      <c r="AB19" s="168">
        <f t="shared" si="34"/>
        <v>8429.6530000000002</v>
      </c>
      <c r="AC19" s="168">
        <f t="shared" si="34"/>
        <v>12162.242999999999</v>
      </c>
      <c r="AD19" s="168">
        <f t="shared" si="34"/>
        <v>14395.186999999998</v>
      </c>
      <c r="AE19" s="168">
        <f t="shared" ref="AE19:AG19" si="35">AE7</f>
        <v>11537.55599999999</v>
      </c>
      <c r="AF19" s="168">
        <f t="shared" ref="AF19" si="36">AF7</f>
        <v>12256.628999999999</v>
      </c>
      <c r="AG19" s="168">
        <f t="shared" si="35"/>
        <v>14628.066999999995</v>
      </c>
      <c r="AH19" s="312">
        <f t="shared" si="34"/>
        <v>10374.398999999996</v>
      </c>
      <c r="AI19" s="61">
        <f t="shared" si="16"/>
        <v>-0.2907881130158893</v>
      </c>
      <c r="AK19" s="172">
        <f t="shared" si="26"/>
        <v>0.44977207995742902</v>
      </c>
      <c r="AL19" s="173">
        <f t="shared" si="26"/>
        <v>0.43216420185329257</v>
      </c>
      <c r="AM19" s="173">
        <f t="shared" si="27"/>
        <v>0.48157310832003042</v>
      </c>
      <c r="AN19" s="173">
        <f t="shared" si="27"/>
        <v>0.81023144139078462</v>
      </c>
      <c r="AO19" s="173">
        <f t="shared" si="27"/>
        <v>0.50984889235532815</v>
      </c>
      <c r="AP19" s="173">
        <f t="shared" si="27"/>
        <v>0.48445392298565154</v>
      </c>
      <c r="AQ19" s="173">
        <f t="shared" si="28"/>
        <v>0.5923922796474268</v>
      </c>
      <c r="AR19" s="173">
        <f t="shared" si="28"/>
        <v>0.55910247502123656</v>
      </c>
      <c r="AS19" s="173">
        <f t="shared" si="28"/>
        <v>0.78036077850810914</v>
      </c>
      <c r="AT19" s="173">
        <f t="shared" si="28"/>
        <v>0.60468642002463424</v>
      </c>
      <c r="AU19" s="173">
        <f t="shared" si="28"/>
        <v>0.62204140404177755</v>
      </c>
      <c r="AV19" s="173">
        <f t="shared" si="11"/>
        <v>0.53835457336931103</v>
      </c>
      <c r="AW19" s="173">
        <f t="shared" si="12"/>
        <v>0.64681962194657916</v>
      </c>
      <c r="AX19" s="173">
        <f t="shared" si="13"/>
        <v>0.70026722817998799</v>
      </c>
      <c r="AY19" s="173">
        <f>(AH19/P19)*10</f>
        <v>0.66458167044832872</v>
      </c>
      <c r="AZ19" s="61">
        <f t="shared" ref="AZ19:AZ23" si="37">IF(AY19="","",(AY19-AX19)/AX19)</f>
        <v>-5.0959914009408844E-2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L20" si="38">SUM(E7:E9)</f>
        <v>270933.47000000003</v>
      </c>
      <c r="F20" s="154">
        <f t="shared" si="38"/>
        <v>519508.35</v>
      </c>
      <c r="G20" s="154">
        <f t="shared" si="38"/>
        <v>534624.43999999983</v>
      </c>
      <c r="H20" s="154">
        <f t="shared" si="38"/>
        <v>446773.26</v>
      </c>
      <c r="I20" s="154">
        <f t="shared" si="38"/>
        <v>530786.49</v>
      </c>
      <c r="J20" s="154">
        <f t="shared" si="38"/>
        <v>340453.22</v>
      </c>
      <c r="K20" s="154">
        <f t="shared" si="38"/>
        <v>649895.34000000008</v>
      </c>
      <c r="L20" s="154">
        <f t="shared" si="38"/>
        <v>640920.42999999993</v>
      </c>
      <c r="M20" s="154">
        <f t="shared" ref="M20" si="39">SUM(M7:M9)</f>
        <v>817875.08000000077</v>
      </c>
      <c r="N20" s="154">
        <f t="shared" ref="N20:O20" si="40">SUM(N7:N9)</f>
        <v>652629.94999999914</v>
      </c>
      <c r="O20" s="154">
        <f t="shared" si="40"/>
        <v>778334.06999999983</v>
      </c>
      <c r="P20" s="154" t="str">
        <f>IF(P9="","",SUM(P7:P9))</f>
        <v/>
      </c>
      <c r="Q20" s="61" t="str">
        <f t="shared" si="15"/>
        <v/>
      </c>
      <c r="S20" s="109" t="s">
        <v>85</v>
      </c>
      <c r="T20" s="19">
        <f>SUM(T7:T9)</f>
        <v>17386.603999999999</v>
      </c>
      <c r="U20" s="154">
        <f t="shared" ref="U20" si="41">SUM(U7:U9)</f>
        <v>16187.608</v>
      </c>
      <c r="V20" s="154">
        <f>SUM(V7:V9)</f>
        <v>17207.878999999994</v>
      </c>
      <c r="W20" s="154">
        <f t="shared" ref="W20:AD20" si="42">SUM(W7:W9)</f>
        <v>22973.369000000002</v>
      </c>
      <c r="X20" s="154">
        <f t="shared" si="42"/>
        <v>26551.153999999995</v>
      </c>
      <c r="Y20" s="154">
        <f t="shared" si="42"/>
        <v>26243.759999999998</v>
      </c>
      <c r="Z20" s="154">
        <f t="shared" si="42"/>
        <v>24497.342000000004</v>
      </c>
      <c r="AA20" s="154">
        <f t="shared" si="42"/>
        <v>29314.421999999999</v>
      </c>
      <c r="AB20" s="154">
        <f t="shared" si="42"/>
        <v>28198.834000000003</v>
      </c>
      <c r="AC20" s="154">
        <f t="shared" si="42"/>
        <v>37842.870999999999</v>
      </c>
      <c r="AD20" s="154">
        <f t="shared" si="42"/>
        <v>40547.094000000005</v>
      </c>
      <c r="AE20" s="154">
        <f t="shared" ref="AE20:AG20" si="43">SUM(AE7:AE9)</f>
        <v>42274.478999999992</v>
      </c>
      <c r="AF20" s="154">
        <f t="shared" ref="AF20" si="44">SUM(AF7:AF9)</f>
        <v>43123.891000000003</v>
      </c>
      <c r="AG20" s="154">
        <f t="shared" si="43"/>
        <v>51384.464999999997</v>
      </c>
      <c r="AH20" s="202" t="str">
        <f>IF(AH9="","",SUM(AH7:AH9))</f>
        <v/>
      </c>
      <c r="AI20" s="61" t="str">
        <f t="shared" si="16"/>
        <v/>
      </c>
      <c r="AK20" s="124">
        <f t="shared" si="26"/>
        <v>0.45277968317460826</v>
      </c>
      <c r="AL20" s="156">
        <f t="shared" si="26"/>
        <v>0.44870661372088694</v>
      </c>
      <c r="AM20" s="156">
        <f t="shared" ref="AM20:AP22" si="45">(V20/D20)*10</f>
        <v>0.50886638186154198</v>
      </c>
      <c r="AN20" s="156">
        <f t="shared" si="45"/>
        <v>0.84793395958055684</v>
      </c>
      <c r="AO20" s="156">
        <f t="shared" si="45"/>
        <v>0.51108233390281399</v>
      </c>
      <c r="AP20" s="156">
        <f t="shared" si="45"/>
        <v>0.49088216019454722</v>
      </c>
      <c r="AQ20" s="156">
        <f t="shared" si="28"/>
        <v>0.54831710384815791</v>
      </c>
      <c r="AR20" s="156">
        <f t="shared" si="28"/>
        <v>0.55228274555367829</v>
      </c>
      <c r="AS20" s="156">
        <f t="shared" si="28"/>
        <v>0.82827338216980306</v>
      </c>
      <c r="AT20" s="156">
        <f t="shared" si="28"/>
        <v>0.5822917733184545</v>
      </c>
      <c r="AU20" s="156">
        <f t="shared" si="28"/>
        <v>0.63263850085103401</v>
      </c>
      <c r="AV20" s="156">
        <f t="shared" si="11"/>
        <v>0.51688185682341559</v>
      </c>
      <c r="AW20" s="156">
        <f t="shared" si="12"/>
        <v>0.66077094684361415</v>
      </c>
      <c r="AX20" s="156">
        <f t="shared" si="13"/>
        <v>0.66018522098101151</v>
      </c>
      <c r="AY20" s="156" t="str">
        <f>IF(AH20="","",(AH20/P20)*10)</f>
        <v/>
      </c>
      <c r="AZ20" s="61" t="str">
        <f t="shared" si="37"/>
        <v/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L21" si="46">SUM(E10:E12)</f>
        <v>410436.21999999991</v>
      </c>
      <c r="F21" s="154">
        <f t="shared" si="46"/>
        <v>511451.39999999991</v>
      </c>
      <c r="G21" s="154">
        <f t="shared" si="46"/>
        <v>582701.47000000009</v>
      </c>
      <c r="H21" s="154">
        <f t="shared" si="46"/>
        <v>438564.12</v>
      </c>
      <c r="I21" s="154">
        <f t="shared" si="46"/>
        <v>651591.7899999998</v>
      </c>
      <c r="J21" s="154">
        <f t="shared" si="46"/>
        <v>433350.24</v>
      </c>
      <c r="K21" s="154">
        <f t="shared" si="46"/>
        <v>722229.66999999993</v>
      </c>
      <c r="L21" s="154">
        <f t="shared" si="46"/>
        <v>641359.04</v>
      </c>
      <c r="M21" s="154">
        <f t="shared" ref="M21" si="47">SUM(M10:M12)</f>
        <v>787392.28999999992</v>
      </c>
      <c r="N21" s="154">
        <f t="shared" ref="N21:O21" si="48">SUM(N10:N12)</f>
        <v>733028.42999999993</v>
      </c>
      <c r="O21" s="154">
        <f t="shared" si="48"/>
        <v>862302.37000000093</v>
      </c>
      <c r="P21" s="154" t="str">
        <f>IF(P12="","",SUM(P10:P12))</f>
        <v/>
      </c>
      <c r="Q21" s="52" t="str">
        <f t="shared" ref="Q21" si="49">IF(P21="","",(P21-O21)/O21)</f>
        <v/>
      </c>
      <c r="S21" s="109" t="s">
        <v>86</v>
      </c>
      <c r="T21" s="19">
        <f>SUM(T10:T12)</f>
        <v>20822.173999999999</v>
      </c>
      <c r="U21" s="154">
        <f t="shared" ref="U21" si="50">SUM(U10:U12)</f>
        <v>16993.961000000003</v>
      </c>
      <c r="V21" s="154">
        <f>SUM(V10:V12)</f>
        <v>20306.538000000008</v>
      </c>
      <c r="W21" s="154">
        <f t="shared" ref="W21:AD21" si="51">SUM(W10:W12)</f>
        <v>32580.996999999992</v>
      </c>
      <c r="X21" s="154">
        <f t="shared" si="51"/>
        <v>26623.229000000007</v>
      </c>
      <c r="Y21" s="154">
        <f t="shared" si="51"/>
        <v>30060.606000000007</v>
      </c>
      <c r="Z21" s="154">
        <f t="shared" si="51"/>
        <v>25330.112999999998</v>
      </c>
      <c r="AA21" s="154">
        <f t="shared" si="51"/>
        <v>36181.829000000005</v>
      </c>
      <c r="AB21" s="154">
        <f t="shared" si="51"/>
        <v>36659.758999999998</v>
      </c>
      <c r="AC21" s="154">
        <f t="shared" si="51"/>
        <v>39251.351000000017</v>
      </c>
      <c r="AD21" s="154">
        <f t="shared" si="51"/>
        <v>36974.111999999994</v>
      </c>
      <c r="AE21" s="154">
        <f t="shared" ref="AE21:AG21" si="52">SUM(AE10:AE12)</f>
        <v>42339.286999999997</v>
      </c>
      <c r="AF21" s="154">
        <f t="shared" ref="AF21" si="53">SUM(AF10:AF12)</f>
        <v>50640.62</v>
      </c>
      <c r="AG21" s="154">
        <f t="shared" si="52"/>
        <v>54795.052999999993</v>
      </c>
      <c r="AH21" s="202" t="str">
        <f>IF(AH12="","",SUM(AH10:AH12))</f>
        <v/>
      </c>
      <c r="AI21" s="52" t="str">
        <f t="shared" si="16"/>
        <v/>
      </c>
      <c r="AK21" s="125">
        <f t="shared" si="26"/>
        <v>0.4635433813049899</v>
      </c>
      <c r="AL21" s="157">
        <f t="shared" si="26"/>
        <v>0.4709352422927755</v>
      </c>
      <c r="AM21" s="157">
        <f t="shared" si="45"/>
        <v>0.56658857702200172</v>
      </c>
      <c r="AN21" s="157">
        <f t="shared" si="45"/>
        <v>0.7938138841645116</v>
      </c>
      <c r="AO21" s="157">
        <f t="shared" si="45"/>
        <v>0.52054269477021697</v>
      </c>
      <c r="AP21" s="157">
        <f t="shared" si="45"/>
        <v>0.51588347631935783</v>
      </c>
      <c r="AQ21" s="157">
        <f t="shared" si="28"/>
        <v>0.57756920470374995</v>
      </c>
      <c r="AR21" s="157">
        <f t="shared" si="28"/>
        <v>0.55528368459031718</v>
      </c>
      <c r="AS21" s="157">
        <f t="shared" si="28"/>
        <v>0.84596143295086201</v>
      </c>
      <c r="AT21" s="157">
        <f t="shared" si="28"/>
        <v>0.54347464013767288</v>
      </c>
      <c r="AU21" s="157">
        <f t="shared" si="28"/>
        <v>0.57649631008553326</v>
      </c>
      <c r="AV21" s="157">
        <f t="shared" si="11"/>
        <v>0.53771528547733172</v>
      </c>
      <c r="AW21" s="157">
        <f t="shared" si="12"/>
        <v>0.69084114513812245</v>
      </c>
      <c r="AX21" s="157">
        <f t="shared" si="13"/>
        <v>0.63545056706732617</v>
      </c>
      <c r="AY21" s="295" t="str">
        <f>IF(AH21="","",(AH21/P21)*10)</f>
        <v/>
      </c>
      <c r="AZ21" s="52" t="str">
        <f t="shared" ref="AZ21:AZ22" si="54">IF(AY21="","",(AY21-AX21)/AX21)</f>
        <v/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L22" si="55">SUM(E13:E15)</f>
        <v>431446.86999999988</v>
      </c>
      <c r="F22" s="154">
        <f t="shared" si="55"/>
        <v>682723.02999999991</v>
      </c>
      <c r="G22" s="154">
        <f t="shared" si="55"/>
        <v>626913.08999999985</v>
      </c>
      <c r="H22" s="154">
        <f t="shared" si="55"/>
        <v>458823.13999999961</v>
      </c>
      <c r="I22" s="154">
        <f t="shared" si="55"/>
        <v>516420.31999999972</v>
      </c>
      <c r="J22" s="154">
        <f t="shared" si="55"/>
        <v>514480.41000000003</v>
      </c>
      <c r="K22" s="154">
        <f t="shared" si="55"/>
        <v>823375.22000000055</v>
      </c>
      <c r="L22" s="154">
        <f t="shared" si="55"/>
        <v>766069.49</v>
      </c>
      <c r="M22" s="154">
        <f t="shared" ref="M22" si="56">SUM(M13:M15)</f>
        <v>684091.10999999964</v>
      </c>
      <c r="N22" s="154">
        <f t="shared" ref="N22:O22" si="57">SUM(N13:N15)</f>
        <v>752818.34999999928</v>
      </c>
      <c r="O22" s="154">
        <f t="shared" si="57"/>
        <v>744800.43999999971</v>
      </c>
      <c r="P22" s="154" t="str">
        <f>IF(P15="","",SUM(P13:P15))</f>
        <v/>
      </c>
      <c r="Q22" s="52" t="str">
        <f t="shared" si="15"/>
        <v/>
      </c>
      <c r="S22" s="109" t="s">
        <v>87</v>
      </c>
      <c r="T22" s="19">
        <f>SUM(T13:T15)</f>
        <v>25135.716000000004</v>
      </c>
      <c r="U22" s="154">
        <f t="shared" ref="U22" si="58">SUM(U13:U15)</f>
        <v>23908.640999999996</v>
      </c>
      <c r="V22" s="154">
        <f>SUM(V13:V15)</f>
        <v>23069.980999999996</v>
      </c>
      <c r="W22" s="154">
        <f t="shared" ref="W22:AD22" si="59">SUM(W13:W15)</f>
        <v>32504.29800000001</v>
      </c>
      <c r="X22" s="154">
        <f t="shared" si="59"/>
        <v>33772.178999999996</v>
      </c>
      <c r="Y22" s="154">
        <f t="shared" si="59"/>
        <v>31879.368999999995</v>
      </c>
      <c r="Z22" s="154">
        <f t="shared" si="59"/>
        <v>27356.271000000008</v>
      </c>
      <c r="AA22" s="154">
        <f t="shared" si="59"/>
        <v>32668.917000000012</v>
      </c>
      <c r="AB22" s="154">
        <f t="shared" si="59"/>
        <v>41788.728000000003</v>
      </c>
      <c r="AC22" s="154">
        <f t="shared" si="59"/>
        <v>42542.01</v>
      </c>
      <c r="AD22" s="154">
        <f t="shared" si="59"/>
        <v>45356.519000000008</v>
      </c>
      <c r="AE22" s="154">
        <f t="shared" ref="AE22:AG22" si="60">SUM(AE13:AE15)</f>
        <v>41128.285999999993</v>
      </c>
      <c r="AF22" s="154">
        <f t="shared" ref="AF22" si="61">SUM(AF13:AF15)</f>
        <v>52942.623999999996</v>
      </c>
      <c r="AG22" s="154">
        <f t="shared" si="60"/>
        <v>50579.536000000022</v>
      </c>
      <c r="AH22" s="202" t="str">
        <f>IF(AH15="","",SUM(AH13:AH15))</f>
        <v/>
      </c>
      <c r="AI22" s="52" t="str">
        <f t="shared" si="16"/>
        <v/>
      </c>
      <c r="AK22" s="125">
        <f t="shared" si="26"/>
        <v>0.49145504558914899</v>
      </c>
      <c r="AL22" s="157">
        <f t="shared" si="26"/>
        <v>0.48945196647429901</v>
      </c>
      <c r="AM22" s="157">
        <f t="shared" si="45"/>
        <v>0.72415411933385454</v>
      </c>
      <c r="AN22" s="157">
        <f t="shared" si="45"/>
        <v>0.75337892705074017</v>
      </c>
      <c r="AO22" s="157">
        <f t="shared" si="45"/>
        <v>0.49466881174346788</v>
      </c>
      <c r="AP22" s="157">
        <f t="shared" si="45"/>
        <v>0.50851337304186772</v>
      </c>
      <c r="AQ22" s="157">
        <f t="shared" si="28"/>
        <v>0.59622692525926291</v>
      </c>
      <c r="AR22" s="157">
        <f t="shared" si="28"/>
        <v>0.63260324458185591</v>
      </c>
      <c r="AS22" s="157">
        <f t="shared" si="28"/>
        <v>0.8122511020390456</v>
      </c>
      <c r="AT22" s="157">
        <f t="shared" si="28"/>
        <v>0.5166782891523013</v>
      </c>
      <c r="AU22" s="157">
        <f t="shared" si="28"/>
        <v>0.59206794673417951</v>
      </c>
      <c r="AV22" s="157">
        <f t="shared" si="11"/>
        <v>0.60121064868099239</v>
      </c>
      <c r="AW22" s="157">
        <f t="shared" si="12"/>
        <v>0.70325894686281276</v>
      </c>
      <c r="AX22" s="157">
        <f t="shared" si="13"/>
        <v>0.67910185445110693</v>
      </c>
      <c r="AY22" s="295" t="str">
        <f t="shared" ref="AY22:AY23" si="62">IF(AH22="","",(AH22/P22)*10)</f>
        <v/>
      </c>
      <c r="AZ22" s="52" t="str">
        <f t="shared" si="54"/>
        <v/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L23" si="63">SUM(E16:E18)</f>
        <v>486713.37999999966</v>
      </c>
      <c r="F23" s="155">
        <f t="shared" si="63"/>
        <v>616515.64000000025</v>
      </c>
      <c r="G23" s="155">
        <f t="shared" si="63"/>
        <v>416852.43999999983</v>
      </c>
      <c r="H23" s="155">
        <f t="shared" si="63"/>
        <v>460289.7799999998</v>
      </c>
      <c r="I23" s="155">
        <f t="shared" si="63"/>
        <v>457022.28999999969</v>
      </c>
      <c r="J23" s="155">
        <f t="shared" si="63"/>
        <v>688917.43</v>
      </c>
      <c r="K23" s="155">
        <f t="shared" si="63"/>
        <v>739760.91000000038</v>
      </c>
      <c r="L23" s="155">
        <f t="shared" si="63"/>
        <v>696889.35999999987</v>
      </c>
      <c r="M23" s="155">
        <f t="shared" ref="M23" si="64">SUM(M16:M18)</f>
        <v>681593.02000000014</v>
      </c>
      <c r="N23" s="155">
        <f t="shared" ref="N23:O23" si="65">SUM(N16:N18)</f>
        <v>832945.81000000052</v>
      </c>
      <c r="O23" s="155">
        <f t="shared" si="65"/>
        <v>584745.90999999957</v>
      </c>
      <c r="P23" s="155" t="str">
        <f>IF(P18="","",SUM(P16:P18))</f>
        <v/>
      </c>
      <c r="Q23" s="55" t="str">
        <f t="shared" ref="Q23" si="66">IF(P23="","",(P23-O23)/O23)</f>
        <v/>
      </c>
      <c r="S23" s="110" t="s">
        <v>88</v>
      </c>
      <c r="T23" s="21">
        <f>SUM(T16:T18)</f>
        <v>26148.870999999992</v>
      </c>
      <c r="U23" s="155">
        <f t="shared" ref="U23" si="67">SUM(U16:U18)</f>
        <v>24824.359</v>
      </c>
      <c r="V23" s="155">
        <f>SUM(V16:V18)</f>
        <v>25786.902000000006</v>
      </c>
      <c r="W23" s="155">
        <f t="shared" ref="W23:AD23" si="68">SUM(W16:W18)</f>
        <v>34340.337000000007</v>
      </c>
      <c r="X23" s="155">
        <f t="shared" si="68"/>
        <v>38207.429000000004</v>
      </c>
      <c r="Y23" s="155">
        <f t="shared" si="68"/>
        <v>28571.173999999999</v>
      </c>
      <c r="Z23" s="155">
        <f t="shared" si="68"/>
        <v>33006.81</v>
      </c>
      <c r="AA23" s="155">
        <f t="shared" si="68"/>
        <v>39040.758000000002</v>
      </c>
      <c r="AB23" s="155">
        <f t="shared" si="68"/>
        <v>48079.73</v>
      </c>
      <c r="AC23" s="155">
        <f t="shared" si="68"/>
        <v>49572.105999999992</v>
      </c>
      <c r="AD23" s="155">
        <f t="shared" si="68"/>
        <v>43376.988000000005</v>
      </c>
      <c r="AE23" s="155">
        <f t="shared" ref="AE23:AG23" si="69">SUM(AE16:AE18)</f>
        <v>47123.987000000023</v>
      </c>
      <c r="AF23" s="155">
        <f t="shared" ref="AF23" si="70">SUM(AF16:AF18)</f>
        <v>58636.54</v>
      </c>
      <c r="AG23" s="155">
        <f t="shared" si="69"/>
        <v>42330.734000000011</v>
      </c>
      <c r="AH23" s="203" t="str">
        <f>IF(AH18="","",SUM(AH16:AH18))</f>
        <v/>
      </c>
      <c r="AI23" s="55" t="str">
        <f t="shared" si="16"/>
        <v/>
      </c>
      <c r="AK23" s="126">
        <f t="shared" si="26"/>
        <v>0.55445366590058986</v>
      </c>
      <c r="AL23" s="158">
        <f t="shared" si="26"/>
        <v>0.58274025510480154</v>
      </c>
      <c r="AM23" s="158">
        <f t="shared" ref="AM23:AU23" si="71">IF(AM18="","",(V23/D23)*10)</f>
        <v>0.91766659206541912</v>
      </c>
      <c r="AN23" s="158">
        <f t="shared" si="71"/>
        <v>0.70555563933746857</v>
      </c>
      <c r="AO23" s="158">
        <f t="shared" si="71"/>
        <v>0.61973170704963765</v>
      </c>
      <c r="AP23" s="158">
        <f t="shared" si="71"/>
        <v>0.68540258514499786</v>
      </c>
      <c r="AQ23" s="158">
        <f t="shared" si="71"/>
        <v>0.71708761380711117</v>
      </c>
      <c r="AR23" s="158">
        <f t="shared" si="71"/>
        <v>0.85424187953721087</v>
      </c>
      <c r="AS23" s="158">
        <f t="shared" si="71"/>
        <v>0.69790264995908136</v>
      </c>
      <c r="AT23" s="158">
        <f t="shared" si="71"/>
        <v>0.67010983318921202</v>
      </c>
      <c r="AU23" s="158">
        <f t="shared" si="71"/>
        <v>0.62243722590340611</v>
      </c>
      <c r="AV23" s="158">
        <f t="shared" ref="AV23" si="72">IF(AV18="","",(AE23/M23)*10)</f>
        <v>0.69138012886340905</v>
      </c>
      <c r="AW23" s="158">
        <f t="shared" ref="AW23" si="73">IF(AW18="","",(AF23/N23)*10)</f>
        <v>0.70396584382842342</v>
      </c>
      <c r="AX23" s="158">
        <f t="shared" ref="AX23" si="74">IF(AX18="","",(AG23/O23)*10)</f>
        <v>0.72391671794677526</v>
      </c>
      <c r="AY23" s="310" t="str">
        <f t="shared" si="62"/>
        <v/>
      </c>
      <c r="AZ23" s="55" t="str">
        <f t="shared" si="37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7">
        <v>1000</v>
      </c>
      <c r="AZ25" s="287" t="s">
        <v>47</v>
      </c>
      <c r="BB25" s="105"/>
      <c r="BC25" s="105"/>
    </row>
    <row r="26" spans="1:55" ht="20.100000000000001" customHeight="1" x14ac:dyDescent="0.25">
      <c r="A26" s="345" t="s">
        <v>2</v>
      </c>
      <c r="B26" s="347" t="s">
        <v>71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2"/>
      <c r="Q26" s="350" t="str">
        <f>Q4</f>
        <v>D       2024/2023</v>
      </c>
      <c r="S26" s="348" t="s">
        <v>3</v>
      </c>
      <c r="T26" s="340" t="s">
        <v>71</v>
      </c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2"/>
      <c r="AI26" s="350" t="str">
        <f>Q26</f>
        <v>D       2024/2023</v>
      </c>
      <c r="AK26" s="340" t="s">
        <v>71</v>
      </c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2"/>
      <c r="AZ26" s="350" t="str">
        <f>AI26</f>
        <v>D       2024/2023</v>
      </c>
      <c r="BB26" s="105"/>
      <c r="BC26" s="105"/>
    </row>
    <row r="27" spans="1:55" ht="20.100000000000001" customHeight="1" thickBot="1" x14ac:dyDescent="0.3">
      <c r="A27" s="346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51"/>
      <c r="S27" s="349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51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51"/>
      <c r="BB27" s="105"/>
      <c r="BC27" s="105"/>
    </row>
    <row r="28" spans="1:55" ht="3" customHeight="1" thickBot="1" x14ac:dyDescent="0.3">
      <c r="A28" s="289" t="s">
        <v>89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2"/>
      <c r="S28" s="289"/>
      <c r="T28" s="291">
        <v>2010</v>
      </c>
      <c r="U28" s="291">
        <v>2011</v>
      </c>
      <c r="V28" s="291">
        <v>2012</v>
      </c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2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90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208685.84999999992</v>
      </c>
      <c r="P29" s="112">
        <v>155900.23000000001</v>
      </c>
      <c r="Q29" s="61">
        <f>IF(P29="","",(P29-O29)/O29)</f>
        <v>-0.25294297624874867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12141.410000000002</v>
      </c>
      <c r="AG29" s="153">
        <v>14447.574999999997</v>
      </c>
      <c r="AH29" s="112">
        <v>10116.619000000002</v>
      </c>
      <c r="AI29" s="61">
        <f>IF(AH29="","",(AH29-AG29)/AG29)</f>
        <v>-0.29977044590528135</v>
      </c>
      <c r="AK29" s="124">
        <f t="shared" ref="AK29:AK38" si="75">(T29/B29)*10</f>
        <v>0.44749494995804673</v>
      </c>
      <c r="AL29" s="156">
        <f t="shared" ref="AL29:AL38" si="76">(U29/C29)*10</f>
        <v>0.42199049962249885</v>
      </c>
      <c r="AM29" s="156">
        <f t="shared" ref="AM29:AM38" si="77">(V29/D29)*10</f>
        <v>0.47202259593859536</v>
      </c>
      <c r="AN29" s="156">
        <f t="shared" ref="AN29:AN38" si="78">(W29/E29)*10</f>
        <v>0.8081632158864277</v>
      </c>
      <c r="AO29" s="156">
        <f t="shared" ref="AO29:AO38" si="79">(X29/F29)*10</f>
        <v>0.50550044106984959</v>
      </c>
      <c r="AP29" s="156">
        <f t="shared" ref="AP29:AP38" si="80">(Y29/G29)*10</f>
        <v>0.47895812371298058</v>
      </c>
      <c r="AQ29" s="156">
        <f t="shared" ref="AQ29:AQ38" si="81">(Z29/H29)*10</f>
        <v>0.58749022877813117</v>
      </c>
      <c r="AR29" s="156">
        <f t="shared" ref="AR29:AR38" si="82">(AA29/I29)*10</f>
        <v>0.55261592323817688</v>
      </c>
      <c r="AS29" s="156">
        <f t="shared" ref="AS29:AS38" si="83">(AB29/J29)*10</f>
        <v>0.77172992674881657</v>
      </c>
      <c r="AT29" s="156">
        <f t="shared" ref="AT29:AT38" si="84">(AC29/K29)*10</f>
        <v>0.59323467465978674</v>
      </c>
      <c r="AU29" s="156">
        <f t="shared" ref="AU29:AU38" si="85">(AD29/L29)*10</f>
        <v>0.61384805672702092</v>
      </c>
      <c r="AV29" s="156">
        <f t="shared" ref="AV29:AV38" si="86">(AE29/M29)*10</f>
        <v>0.53656597117584959</v>
      </c>
      <c r="AW29" s="156">
        <f t="shared" ref="AW29:AW38" si="87">(AF29/N29)*10</f>
        <v>0.64128226769950125</v>
      </c>
      <c r="AX29" s="156">
        <f t="shared" ref="AX29:AX38" si="88">(AG29/O29)*10</f>
        <v>0.69231215245307731</v>
      </c>
      <c r="AY29" s="156">
        <f>(AH29/P29)*10</f>
        <v>0.64891623315757796</v>
      </c>
      <c r="AZ29" s="61">
        <f t="shared" ref="AZ29" si="89">IF(AY29="","",(AY29-AX29)/AX29)</f>
        <v>-6.2682590709601319E-2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263421.92999999988</v>
      </c>
      <c r="P30" s="119"/>
      <c r="Q30" s="52" t="str">
        <f t="shared" ref="Q30:Q45" si="90">IF(P30="","",(P30-O30)/O30)</f>
        <v/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16621.906999999996</v>
      </c>
      <c r="AG30" s="154">
        <v>16093.979999999998</v>
      </c>
      <c r="AH30" s="119"/>
      <c r="AI30" s="52" t="str">
        <f t="shared" ref="AI30:AI45" si="91">IF(AH30="","",(AH30-AG30)/AG30)</f>
        <v/>
      </c>
      <c r="AK30" s="125">
        <f t="shared" si="75"/>
        <v>0.46047109354109889</v>
      </c>
      <c r="AL30" s="157">
        <f t="shared" si="76"/>
        <v>0.45757226895448566</v>
      </c>
      <c r="AM30" s="157">
        <f t="shared" si="77"/>
        <v>0.5419617422671561</v>
      </c>
      <c r="AN30" s="157">
        <f t="shared" si="78"/>
        <v>0.82888642292733761</v>
      </c>
      <c r="AO30" s="157">
        <f t="shared" si="79"/>
        <v>0.50636300335303253</v>
      </c>
      <c r="AP30" s="157">
        <f t="shared" si="80"/>
        <v>0.48905442795728249</v>
      </c>
      <c r="AQ30" s="157">
        <f t="shared" si="81"/>
        <v>0.51556937685642856</v>
      </c>
      <c r="AR30" s="157">
        <f t="shared" si="82"/>
        <v>0.54755948056577153</v>
      </c>
      <c r="AS30" s="157">
        <f t="shared" si="83"/>
        <v>0.92171330852361721</v>
      </c>
      <c r="AT30" s="157">
        <f t="shared" si="84"/>
        <v>0.57411865515950256</v>
      </c>
      <c r="AU30" s="157">
        <f t="shared" si="85"/>
        <v>0.6218671970115851</v>
      </c>
      <c r="AV30" s="157">
        <f t="shared" si="86"/>
        <v>0.49425784549142993</v>
      </c>
      <c r="AW30" s="157">
        <f t="shared" si="87"/>
        <v>0.62654318974990453</v>
      </c>
      <c r="AX30" s="157">
        <f t="shared" si="88"/>
        <v>0.61095824482039163</v>
      </c>
      <c r="AY30" s="157" t="str">
        <f>IF(AH30="","",(AH30/P30)*10)</f>
        <v/>
      </c>
      <c r="AZ30" s="52" t="str">
        <f t="shared" ref="AZ30" si="92">IF(AY30="","",(AY30-AX30)/AX30)</f>
        <v/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305335.30999999994</v>
      </c>
      <c r="P31" s="119"/>
      <c r="Q31" s="52" t="str">
        <f t="shared" si="90"/>
        <v/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13728.199000000006</v>
      </c>
      <c r="AG31" s="154">
        <v>19946.481000000007</v>
      </c>
      <c r="AH31" s="119"/>
      <c r="AI31" s="52" t="str">
        <f t="shared" si="91"/>
        <v/>
      </c>
      <c r="AK31" s="125">
        <f t="shared" si="75"/>
        <v>0.44241062088628053</v>
      </c>
      <c r="AL31" s="157">
        <f t="shared" si="76"/>
        <v>0.44000691509090828</v>
      </c>
      <c r="AM31" s="157">
        <f t="shared" si="77"/>
        <v>0.50306153781226581</v>
      </c>
      <c r="AN31" s="157">
        <f t="shared" si="78"/>
        <v>0.908169034292719</v>
      </c>
      <c r="AO31" s="157">
        <f t="shared" si="79"/>
        <v>0.50798316681623246</v>
      </c>
      <c r="AP31" s="157">
        <f t="shared" si="80"/>
        <v>0.49726565111971294</v>
      </c>
      <c r="AQ31" s="157">
        <f t="shared" si="81"/>
        <v>0.53652846921584385</v>
      </c>
      <c r="AR31" s="157">
        <f t="shared" si="82"/>
        <v>0.5373482716568041</v>
      </c>
      <c r="AS31" s="157">
        <f t="shared" si="83"/>
        <v>0.78173472362263119</v>
      </c>
      <c r="AT31" s="157">
        <f t="shared" si="84"/>
        <v>0.56172228676028879</v>
      </c>
      <c r="AU31" s="157">
        <f t="shared" si="85"/>
        <v>0.61636897129854362</v>
      </c>
      <c r="AV31" s="157">
        <f t="shared" si="86"/>
        <v>0.51111633914897814</v>
      </c>
      <c r="AW31" s="157">
        <f t="shared" si="87"/>
        <v>0.69550200427620168</v>
      </c>
      <c r="AX31" s="157">
        <f t="shared" si="88"/>
        <v>0.65326479927919279</v>
      </c>
      <c r="AY31" s="157" t="str">
        <f t="shared" ref="AY31:AY40" si="93">IF(AH31="","",(AH31/P31)*10)</f>
        <v/>
      </c>
      <c r="AZ31" s="52" t="str">
        <f t="shared" ref="AZ31" si="94">IF(AY31="","",(AY31-AX31)/AX31)</f>
        <v/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256713.55000000002</v>
      </c>
      <c r="P32" s="119"/>
      <c r="Q32" s="52" t="str">
        <f t="shared" si="90"/>
        <v/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15175.933000000003</v>
      </c>
      <c r="AG32" s="154">
        <v>16382.779999999995</v>
      </c>
      <c r="AH32" s="119"/>
      <c r="AI32" s="52" t="str">
        <f t="shared" si="91"/>
        <v/>
      </c>
      <c r="AK32" s="125">
        <f t="shared" si="75"/>
        <v>0.4117380456536428</v>
      </c>
      <c r="AL32" s="157">
        <f t="shared" si="76"/>
        <v>0.45017323810756427</v>
      </c>
      <c r="AM32" s="157">
        <f t="shared" si="77"/>
        <v>0.53052169146380823</v>
      </c>
      <c r="AN32" s="157">
        <f t="shared" si="78"/>
        <v>0.79315079340313666</v>
      </c>
      <c r="AO32" s="157">
        <f t="shared" si="79"/>
        <v>0.54920904241465762</v>
      </c>
      <c r="AP32" s="157">
        <f t="shared" si="80"/>
        <v>0.49231320433642595</v>
      </c>
      <c r="AQ32" s="157">
        <f t="shared" si="81"/>
        <v>0.55148844538658548</v>
      </c>
      <c r="AR32" s="157">
        <f t="shared" si="82"/>
        <v>0.52949059732220316</v>
      </c>
      <c r="AS32" s="157">
        <f t="shared" si="83"/>
        <v>0.75728905420077208</v>
      </c>
      <c r="AT32" s="157">
        <f t="shared" si="84"/>
        <v>0.52733538616375741</v>
      </c>
      <c r="AU32" s="157">
        <f t="shared" si="85"/>
        <v>0.60476032121983347</v>
      </c>
      <c r="AV32" s="157">
        <f t="shared" si="86"/>
        <v>0.54429927333323636</v>
      </c>
      <c r="AW32" s="157">
        <f t="shared" si="87"/>
        <v>0.72663491662813884</v>
      </c>
      <c r="AX32" s="157">
        <f t="shared" si="88"/>
        <v>0.6381735595958995</v>
      </c>
      <c r="AY32" s="157" t="str">
        <f t="shared" si="93"/>
        <v/>
      </c>
      <c r="AZ32" s="52" t="str">
        <f t="shared" ref="AZ32" si="95">IF(AY32="","",(AY32-AX32)/AX32)</f>
        <v/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281921.61000000004</v>
      </c>
      <c r="P33" s="119"/>
      <c r="Q33" s="52" t="str">
        <f t="shared" si="90"/>
        <v/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18351.723999999991</v>
      </c>
      <c r="AH33" s="119"/>
      <c r="AI33" s="52" t="str">
        <f t="shared" si="91"/>
        <v/>
      </c>
      <c r="AK33" s="125">
        <f t="shared" si="75"/>
        <v>0.49547514696423517</v>
      </c>
      <c r="AL33" s="157">
        <f t="shared" si="76"/>
        <v>0.46184732439637305</v>
      </c>
      <c r="AM33" s="157">
        <f t="shared" si="77"/>
        <v>0.58455084732547036</v>
      </c>
      <c r="AN33" s="157">
        <f t="shared" si="78"/>
        <v>0.78769456194735565</v>
      </c>
      <c r="AO33" s="157">
        <f t="shared" si="79"/>
        <v>0.4740445861025222</v>
      </c>
      <c r="AP33" s="157">
        <f t="shared" si="80"/>
        <v>0.52641405214864356</v>
      </c>
      <c r="AQ33" s="157">
        <f t="shared" si="81"/>
        <v>0.57203930554337168</v>
      </c>
      <c r="AR33" s="157">
        <f t="shared" si="82"/>
        <v>0.53330507840023977</v>
      </c>
      <c r="AS33" s="157">
        <f t="shared" si="83"/>
        <v>0.97449836694611214</v>
      </c>
      <c r="AT33" s="157">
        <f t="shared" si="84"/>
        <v>0.53612416504160132</v>
      </c>
      <c r="AU33" s="157">
        <f t="shared" si="85"/>
        <v>0.50677934421259097</v>
      </c>
      <c r="AV33" s="157">
        <f t="shared" si="86"/>
        <v>0.50484087413609458</v>
      </c>
      <c r="AW33" s="157">
        <f t="shared" si="87"/>
        <v>0.67726572735313773</v>
      </c>
      <c r="AX33" s="157">
        <f t="shared" si="88"/>
        <v>0.6509513052227528</v>
      </c>
      <c r="AY33" s="157" t="str">
        <f t="shared" si="93"/>
        <v/>
      </c>
      <c r="AZ33" s="52" t="str">
        <f t="shared" ref="AZ33" si="96">IF(AY33="","",(AY33-AX33)/AX33)</f>
        <v/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323216.8000000008</v>
      </c>
      <c r="P34" s="119"/>
      <c r="Q34" s="52" t="str">
        <f t="shared" si="90"/>
        <v/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19399.629000000001</v>
      </c>
      <c r="AH34" s="119"/>
      <c r="AI34" s="52" t="str">
        <f t="shared" si="91"/>
        <v/>
      </c>
      <c r="AK34" s="125">
        <f t="shared" si="75"/>
        <v>0.48672862985073784</v>
      </c>
      <c r="AL34" s="157">
        <f t="shared" si="76"/>
        <v>0.49688825876595721</v>
      </c>
      <c r="AM34" s="157">
        <f t="shared" si="77"/>
        <v>0.56924809937044796</v>
      </c>
      <c r="AN34" s="157">
        <f t="shared" si="78"/>
        <v>0.78543559483657488</v>
      </c>
      <c r="AO34" s="157">
        <f t="shared" si="79"/>
        <v>0.54207508867396426</v>
      </c>
      <c r="AP34" s="157">
        <f t="shared" si="80"/>
        <v>0.51283586940978365</v>
      </c>
      <c r="AQ34" s="157">
        <f t="shared" si="81"/>
        <v>0.58706569068968495</v>
      </c>
      <c r="AR34" s="157">
        <f t="shared" si="82"/>
        <v>0.58568978626091728</v>
      </c>
      <c r="AS34" s="157">
        <f t="shared" si="83"/>
        <v>0.80425854872244606</v>
      </c>
      <c r="AT34" s="157">
        <f t="shared" si="84"/>
        <v>0.55167855015599043</v>
      </c>
      <c r="AU34" s="157">
        <f t="shared" si="85"/>
        <v>0.60866792877006426</v>
      </c>
      <c r="AV34" s="157">
        <f t="shared" si="86"/>
        <v>0.52479645779906703</v>
      </c>
      <c r="AW34" s="157">
        <f t="shared" si="87"/>
        <v>0.64394734152368938</v>
      </c>
      <c r="AX34" s="157">
        <f t="shared" si="88"/>
        <v>0.60020484702527699</v>
      </c>
      <c r="AY34" s="157" t="str">
        <f t="shared" si="93"/>
        <v/>
      </c>
      <c r="AZ34" s="52" t="str">
        <f t="shared" ref="AZ34" si="97">IF(AY34="","",(AY34-AX34)/AX34)</f>
        <v/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301348.31999999983</v>
      </c>
      <c r="P35" s="119"/>
      <c r="Q35" s="52" t="str">
        <f t="shared" si="90"/>
        <v/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19245.647000000012</v>
      </c>
      <c r="AH35" s="119"/>
      <c r="AI35" s="52" t="str">
        <f t="shared" si="91"/>
        <v/>
      </c>
      <c r="AK35" s="125">
        <f t="shared" si="75"/>
        <v>0.53410624801970208</v>
      </c>
      <c r="AL35" s="157">
        <f t="shared" si="76"/>
        <v>0.48911992034573448</v>
      </c>
      <c r="AM35" s="157">
        <f t="shared" si="77"/>
        <v>0.65603956133015395</v>
      </c>
      <c r="AN35" s="157">
        <f t="shared" si="78"/>
        <v>0.7829523620224994</v>
      </c>
      <c r="AO35" s="157">
        <f t="shared" si="79"/>
        <v>0.48743234098377025</v>
      </c>
      <c r="AP35" s="157">
        <f t="shared" si="80"/>
        <v>0.51699036414929667</v>
      </c>
      <c r="AQ35" s="157">
        <f t="shared" si="81"/>
        <v>0.56911382540516675</v>
      </c>
      <c r="AR35" s="157">
        <f t="shared" si="82"/>
        <v>0.55942287943501878</v>
      </c>
      <c r="AS35" s="157">
        <f t="shared" si="83"/>
        <v>0.8067909093137946</v>
      </c>
      <c r="AT35" s="157">
        <f t="shared" si="84"/>
        <v>0.5090389090704629</v>
      </c>
      <c r="AU35" s="157">
        <f t="shared" si="85"/>
        <v>0.57789179127346701</v>
      </c>
      <c r="AV35" s="157">
        <f t="shared" si="86"/>
        <v>0.55789707265191923</v>
      </c>
      <c r="AW35" s="157">
        <f t="shared" si="87"/>
        <v>0.70413142812397767</v>
      </c>
      <c r="AX35" s="157">
        <f t="shared" si="88"/>
        <v>0.63865121265650404</v>
      </c>
      <c r="AY35" s="157" t="str">
        <f t="shared" si="93"/>
        <v/>
      </c>
      <c r="AZ35" s="52" t="str">
        <f t="shared" ref="AZ35" si="98">IF(AY35="","",(AY35-AX35)/AX35)</f>
        <v/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258364.59000000005</v>
      </c>
      <c r="P36" s="119"/>
      <c r="Q36" s="52" t="str">
        <f t="shared" si="90"/>
        <v/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17324.294999999998</v>
      </c>
      <c r="AH36" s="119"/>
      <c r="AI36" s="52" t="str">
        <f t="shared" si="91"/>
        <v/>
      </c>
      <c r="AK36" s="125">
        <f t="shared" si="75"/>
        <v>0.44176385961468218</v>
      </c>
      <c r="AL36" s="157">
        <f t="shared" si="76"/>
        <v>0.42017785877420555</v>
      </c>
      <c r="AM36" s="157">
        <f t="shared" si="77"/>
        <v>0.63948363387771534</v>
      </c>
      <c r="AN36" s="157">
        <f t="shared" si="78"/>
        <v>0.71120273013234991</v>
      </c>
      <c r="AO36" s="157">
        <f t="shared" si="79"/>
        <v>0.43360371542738207</v>
      </c>
      <c r="AP36" s="157">
        <f t="shared" si="80"/>
        <v>0.45907066820991294</v>
      </c>
      <c r="AQ36" s="157">
        <f t="shared" si="81"/>
        <v>0.59928518991605073</v>
      </c>
      <c r="AR36" s="157">
        <f t="shared" si="82"/>
        <v>0.5807675710119673</v>
      </c>
      <c r="AS36" s="157">
        <f t="shared" si="83"/>
        <v>0.76451061502797446</v>
      </c>
      <c r="AT36" s="157">
        <f t="shared" si="84"/>
        <v>0.49793317713264845</v>
      </c>
      <c r="AU36" s="157">
        <f t="shared" si="85"/>
        <v>0.55159727832865624</v>
      </c>
      <c r="AV36" s="157">
        <f t="shared" si="86"/>
        <v>0.58152630944673145</v>
      </c>
      <c r="AW36" s="157">
        <f t="shared" si="87"/>
        <v>0.67737319307050581</v>
      </c>
      <c r="AX36" s="157">
        <f t="shared" si="88"/>
        <v>0.6705367403482031</v>
      </c>
      <c r="AY36" s="157" t="str">
        <f t="shared" si="93"/>
        <v/>
      </c>
      <c r="AZ36" s="52" t="str">
        <f t="shared" ref="AZ36" si="99">IF(AY36="","",(AY36-AX36)/AX36)</f>
        <v/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184695.16000000006</v>
      </c>
      <c r="P37" s="119"/>
      <c r="Q37" s="52" t="str">
        <f t="shared" si="90"/>
        <v/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13459.983000000011</v>
      </c>
      <c r="AH37" s="119"/>
      <c r="AI37" s="52" t="str">
        <f t="shared" si="91"/>
        <v/>
      </c>
      <c r="AK37" s="125">
        <f t="shared" si="75"/>
        <v>0.48486363856011194</v>
      </c>
      <c r="AL37" s="157">
        <f t="shared" si="76"/>
        <v>0.56136104589017211</v>
      </c>
      <c r="AM37" s="157">
        <f t="shared" si="77"/>
        <v>0.91494056270845225</v>
      </c>
      <c r="AN37" s="157">
        <f t="shared" si="78"/>
        <v>0.73397337983951261</v>
      </c>
      <c r="AO37" s="157">
        <f t="shared" si="79"/>
        <v>0.54686443981211563</v>
      </c>
      <c r="AP37" s="157">
        <f t="shared" si="80"/>
        <v>0.55361740351046873</v>
      </c>
      <c r="AQ37" s="157">
        <f t="shared" si="81"/>
        <v>0.59768837923984341</v>
      </c>
      <c r="AR37" s="157">
        <f t="shared" si="82"/>
        <v>0.78949101429546453</v>
      </c>
      <c r="AS37" s="157">
        <f t="shared" si="83"/>
        <v>0.85577312393822647</v>
      </c>
      <c r="AT37" s="157">
        <f t="shared" si="84"/>
        <v>0.5392227587309858</v>
      </c>
      <c r="AU37" s="157">
        <f t="shared" si="85"/>
        <v>0.66185996306935324</v>
      </c>
      <c r="AV37" s="157">
        <f t="shared" si="86"/>
        <v>0.66577682346880351</v>
      </c>
      <c r="AW37" s="157">
        <f t="shared" si="87"/>
        <v>0.70495682983619656</v>
      </c>
      <c r="AX37" s="157">
        <f t="shared" si="88"/>
        <v>0.72876749991716117</v>
      </c>
      <c r="AY37" s="157" t="str">
        <f t="shared" si="93"/>
        <v/>
      </c>
      <c r="AZ37" s="52" t="str">
        <f t="shared" ref="AZ37" si="100">IF(AY37="","",(AY37-AX37)/AX37)</f>
        <v/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182726.87999999998</v>
      </c>
      <c r="P38" s="119"/>
      <c r="Q38" s="52" t="str">
        <f t="shared" si="90"/>
        <v/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12828.148000000003</v>
      </c>
      <c r="AH38" s="119"/>
      <c r="AI38" s="52" t="str">
        <f t="shared" si="91"/>
        <v/>
      </c>
      <c r="AK38" s="125">
        <f t="shared" si="75"/>
        <v>0.50547976786025839</v>
      </c>
      <c r="AL38" s="157">
        <f t="shared" si="76"/>
        <v>0.61364183688748253</v>
      </c>
      <c r="AM38" s="157">
        <f t="shared" si="77"/>
        <v>0.99143989040046498</v>
      </c>
      <c r="AN38" s="157">
        <f t="shared" si="78"/>
        <v>0.79860824444016809</v>
      </c>
      <c r="AO38" s="157">
        <f t="shared" si="79"/>
        <v>0.61462071336796531</v>
      </c>
      <c r="AP38" s="157">
        <f t="shared" si="80"/>
        <v>0.7179397354111039</v>
      </c>
      <c r="AQ38" s="157">
        <f t="shared" si="81"/>
        <v>0.76149967195295487</v>
      </c>
      <c r="AR38" s="157">
        <f t="shared" si="82"/>
        <v>0.82067211196453671</v>
      </c>
      <c r="AS38" s="157">
        <f t="shared" si="83"/>
        <v>0.76712936250314256</v>
      </c>
      <c r="AT38" s="157">
        <f t="shared" si="84"/>
        <v>0.61919728263479246</v>
      </c>
      <c r="AU38" s="157">
        <f t="shared" si="85"/>
        <v>0.63990474451207224</v>
      </c>
      <c r="AV38" s="157">
        <f t="shared" si="86"/>
        <v>0.62152586797883858</v>
      </c>
      <c r="AW38" s="157">
        <f t="shared" si="87"/>
        <v>0.67466486882317089</v>
      </c>
      <c r="AX38" s="157">
        <f t="shared" si="88"/>
        <v>0.70203945910968346</v>
      </c>
      <c r="AY38" s="157" t="str">
        <f t="shared" si="93"/>
        <v/>
      </c>
      <c r="AZ38" s="52" t="str">
        <f t="shared" ref="AZ38" si="101">IF(AY38="","",(AY38-AX38)/AX38)</f>
        <v/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196531.50999999986</v>
      </c>
      <c r="P39" s="119"/>
      <c r="Q39" s="52" t="str">
        <f t="shared" si="90"/>
        <v/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15314.544000000005</v>
      </c>
      <c r="AH39" s="119"/>
      <c r="AI39" s="52" t="str">
        <f t="shared" si="91"/>
        <v/>
      </c>
      <c r="AK39" s="125">
        <f t="shared" ref="AK39:AL45" si="102">(T39/B39)*10</f>
        <v>0.59655396247491954</v>
      </c>
      <c r="AL39" s="157">
        <f t="shared" si="102"/>
        <v>0.7101543245465749</v>
      </c>
      <c r="AM39" s="157">
        <f t="shared" ref="AM39:AV41" si="103">IF(V39="","",(V39/D39)*10)</f>
        <v>0.82659295097689434</v>
      </c>
      <c r="AN39" s="157">
        <f t="shared" si="103"/>
        <v>0.75542927217629385</v>
      </c>
      <c r="AO39" s="157">
        <f t="shared" si="103"/>
        <v>0.66232957299169615</v>
      </c>
      <c r="AP39" s="157">
        <f t="shared" si="103"/>
        <v>0.69529221532504837</v>
      </c>
      <c r="AQ39" s="157">
        <f t="shared" si="103"/>
        <v>0.70882922115899427</v>
      </c>
      <c r="AR39" s="157">
        <f t="shared" si="103"/>
        <v>0.81643127472411259</v>
      </c>
      <c r="AS39" s="157">
        <f t="shared" si="103"/>
        <v>0.6555002561116402</v>
      </c>
      <c r="AT39" s="157">
        <f t="shared" si="103"/>
        <v>0.68927659143619546</v>
      </c>
      <c r="AU39" s="157">
        <f t="shared" si="103"/>
        <v>0.64689754420867462</v>
      </c>
      <c r="AV39" s="157">
        <f t="shared" si="103"/>
        <v>0.72799787288130147</v>
      </c>
      <c r="AW39" s="157">
        <f t="shared" ref="AW39:AW41" si="104">IF(AF39="","",(AF39/N39)*10)</f>
        <v>0.75472082130583984</v>
      </c>
      <c r="AX39" s="157">
        <f t="shared" ref="AX39:AX41" si="105">IF(AG39="","",(AG39/O39)*10)</f>
        <v>0.77924115069385136</v>
      </c>
      <c r="AY39" s="157" t="str">
        <f t="shared" si="93"/>
        <v/>
      </c>
      <c r="AZ39" s="52" t="str">
        <f t="shared" ref="AZ39" si="106">IF(AY39="","",(AY39-AX39)/AX39)</f>
        <v/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204904.04999999993</v>
      </c>
      <c r="P40" s="119"/>
      <c r="Q40" s="52" t="str">
        <f t="shared" si="90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13603.972000000002</v>
      </c>
      <c r="AH40" s="119"/>
      <c r="AI40" s="52" t="str">
        <f t="shared" si="91"/>
        <v/>
      </c>
      <c r="AK40" s="125">
        <f t="shared" si="102"/>
        <v>0.56128924309160388</v>
      </c>
      <c r="AL40" s="157">
        <f t="shared" si="102"/>
        <v>0.49567972006947647</v>
      </c>
      <c r="AM40" s="157">
        <f t="shared" si="103"/>
        <v>0.9790091257525988</v>
      </c>
      <c r="AN40" s="157">
        <f t="shared" si="103"/>
        <v>0.61228139027468687</v>
      </c>
      <c r="AO40" s="157">
        <f t="shared" si="103"/>
        <v>0.5822210241113337</v>
      </c>
      <c r="AP40" s="157">
        <f t="shared" si="103"/>
        <v>0.62664828118918259</v>
      </c>
      <c r="AQ40" s="157">
        <f t="shared" si="103"/>
        <v>0.67665809142176681</v>
      </c>
      <c r="AR40" s="157">
        <f t="shared" si="103"/>
        <v>0.91161704676855315</v>
      </c>
      <c r="AS40" s="157">
        <f t="shared" si="103"/>
        <v>0.66978639445387611</v>
      </c>
      <c r="AT40" s="157">
        <f t="shared" si="103"/>
        <v>0.69632467581771174</v>
      </c>
      <c r="AU40" s="157">
        <f t="shared" si="103"/>
        <v>0.56670328216974419</v>
      </c>
      <c r="AV40" s="157">
        <f t="shared" si="103"/>
        <v>0.70671261274209851</v>
      </c>
      <c r="AW40" s="157">
        <f t="shared" si="104"/>
        <v>0.65801204114882317</v>
      </c>
      <c r="AX40" s="157">
        <f t="shared" si="105"/>
        <v>0.66391913678621806</v>
      </c>
      <c r="AY40" s="157" t="str">
        <f t="shared" si="93"/>
        <v/>
      </c>
      <c r="AZ40" s="52" t="str">
        <f t="shared" ref="AZ40:AZ45" si="107">IF(AY40="","",(AY40-AX40)/AX40)</f>
        <v/>
      </c>
      <c r="BB40" s="105"/>
      <c r="BC40" s="105"/>
    </row>
    <row r="41" spans="1:55" ht="20.100000000000001" customHeight="1" thickBot="1" x14ac:dyDescent="0.3">
      <c r="A41" s="35" t="str">
        <f>A19</f>
        <v>janeiro</v>
      </c>
      <c r="B41" s="167">
        <f>B29</f>
        <v>112112.93</v>
      </c>
      <c r="C41" s="168">
        <f t="shared" ref="C41:P41" si="108">C29</f>
        <v>124900.3</v>
      </c>
      <c r="D41" s="168">
        <f t="shared" si="108"/>
        <v>111319.11999999998</v>
      </c>
      <c r="E41" s="168">
        <f t="shared" si="108"/>
        <v>99935.37</v>
      </c>
      <c r="F41" s="168">
        <f t="shared" si="108"/>
        <v>181139.11</v>
      </c>
      <c r="G41" s="168">
        <f t="shared" si="108"/>
        <v>165328.64999999985</v>
      </c>
      <c r="H41" s="168">
        <f t="shared" si="108"/>
        <v>127338.22000000003</v>
      </c>
      <c r="I41" s="168">
        <f t="shared" si="108"/>
        <v>165367.62</v>
      </c>
      <c r="J41" s="168">
        <f t="shared" si="108"/>
        <v>107872.66</v>
      </c>
      <c r="K41" s="168">
        <f t="shared" si="108"/>
        <v>201062.91000000003</v>
      </c>
      <c r="L41" s="168">
        <f t="shared" si="108"/>
        <v>231082.82</v>
      </c>
      <c r="M41" s="168">
        <f t="shared" ref="M41:O41" si="109">M29</f>
        <v>214265.47000000015</v>
      </c>
      <c r="N41" s="168">
        <f t="shared" ref="N41" si="110">N29</f>
        <v>189330.19999999984</v>
      </c>
      <c r="O41" s="168">
        <f t="shared" si="109"/>
        <v>208685.84999999992</v>
      </c>
      <c r="P41" s="169">
        <f t="shared" si="108"/>
        <v>155900.23000000001</v>
      </c>
      <c r="Q41" s="61">
        <f t="shared" si="90"/>
        <v>-0.25294297624874867</v>
      </c>
      <c r="S41" s="109"/>
      <c r="T41" s="167">
        <f>T29</f>
        <v>5016.9969999999994</v>
      </c>
      <c r="U41" s="168">
        <f t="shared" ref="U41:AH41" si="111">U29</f>
        <v>5270.674</v>
      </c>
      <c r="V41" s="168">
        <f t="shared" si="111"/>
        <v>5254.5140000000001</v>
      </c>
      <c r="W41" s="168">
        <f t="shared" si="111"/>
        <v>8076.4090000000024</v>
      </c>
      <c r="X41" s="168">
        <f t="shared" si="111"/>
        <v>9156.59</v>
      </c>
      <c r="Y41" s="168">
        <f t="shared" si="111"/>
        <v>7918.5499999999993</v>
      </c>
      <c r="Z41" s="168">
        <f t="shared" si="111"/>
        <v>7480.9960000000019</v>
      </c>
      <c r="AA41" s="168">
        <f t="shared" si="111"/>
        <v>9138.478000000001</v>
      </c>
      <c r="AB41" s="168">
        <f t="shared" si="111"/>
        <v>8324.8559999999998</v>
      </c>
      <c r="AC41" s="168">
        <f t="shared" si="111"/>
        <v>11927.749</v>
      </c>
      <c r="AD41" s="168">
        <f t="shared" si="111"/>
        <v>14184.973999999998</v>
      </c>
      <c r="AE41" s="168">
        <f t="shared" ref="AE41:AG41" si="112">AE29</f>
        <v>11496.755999999994</v>
      </c>
      <c r="AF41" s="168">
        <f t="shared" ref="AF41" si="113">AF29</f>
        <v>12141.410000000002</v>
      </c>
      <c r="AG41" s="168">
        <f t="shared" si="112"/>
        <v>14447.574999999997</v>
      </c>
      <c r="AH41" s="169">
        <f t="shared" si="111"/>
        <v>10116.619000000002</v>
      </c>
      <c r="AI41" s="61">
        <f t="shared" si="91"/>
        <v>-0.29977044590528135</v>
      </c>
      <c r="AK41" s="172">
        <f t="shared" si="102"/>
        <v>0.44749494995804673</v>
      </c>
      <c r="AL41" s="173">
        <f t="shared" si="102"/>
        <v>0.42199049962249885</v>
      </c>
      <c r="AM41" s="173">
        <f t="shared" si="103"/>
        <v>0.47202259593859536</v>
      </c>
      <c r="AN41" s="173">
        <f t="shared" si="103"/>
        <v>0.8081632158864277</v>
      </c>
      <c r="AO41" s="173">
        <f t="shared" si="103"/>
        <v>0.50550044106984959</v>
      </c>
      <c r="AP41" s="173">
        <f t="shared" si="103"/>
        <v>0.47895812371298058</v>
      </c>
      <c r="AQ41" s="173">
        <f t="shared" si="103"/>
        <v>0.58749022877813117</v>
      </c>
      <c r="AR41" s="173">
        <f t="shared" si="103"/>
        <v>0.55261592323817688</v>
      </c>
      <c r="AS41" s="173">
        <f t="shared" si="103"/>
        <v>0.77172992674881657</v>
      </c>
      <c r="AT41" s="173">
        <f t="shared" si="103"/>
        <v>0.59323467465978674</v>
      </c>
      <c r="AU41" s="173">
        <f t="shared" si="103"/>
        <v>0.61384805672702092</v>
      </c>
      <c r="AV41" s="173">
        <f t="shared" si="103"/>
        <v>0.53656597117584959</v>
      </c>
      <c r="AW41" s="173">
        <f t="shared" si="104"/>
        <v>0.64128226769950125</v>
      </c>
      <c r="AX41" s="173">
        <f t="shared" si="105"/>
        <v>0.69231215245307731</v>
      </c>
      <c r="AY41" s="173">
        <f>IF(AH41="","",(AH41/P41)*10)</f>
        <v>0.64891623315757796</v>
      </c>
      <c r="AZ41" s="61">
        <f t="shared" si="107"/>
        <v>-6.2682590709601319E-2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L42" si="114">SUM(E29:E31)</f>
        <v>269354.83</v>
      </c>
      <c r="F42" s="154">
        <f t="shared" si="114"/>
        <v>518885.16000000003</v>
      </c>
      <c r="G42" s="154">
        <f t="shared" si="114"/>
        <v>534367.81999999983</v>
      </c>
      <c r="H42" s="154">
        <f t="shared" si="114"/>
        <v>446495.15</v>
      </c>
      <c r="I42" s="154">
        <f t="shared" si="114"/>
        <v>530104.43999999994</v>
      </c>
      <c r="J42" s="154">
        <f t="shared" si="114"/>
        <v>340089.82</v>
      </c>
      <c r="K42" s="154">
        <f t="shared" si="114"/>
        <v>649570.5</v>
      </c>
      <c r="L42" s="154">
        <f t="shared" si="114"/>
        <v>640253.84</v>
      </c>
      <c r="M42" s="154">
        <f t="shared" ref="M42:O42" si="115">SUM(M29:M31)</f>
        <v>817451.96000000066</v>
      </c>
      <c r="N42" s="154">
        <f t="shared" ref="N42" si="116">SUM(N29:N31)</f>
        <v>652011.13999999966</v>
      </c>
      <c r="O42" s="154">
        <f t="shared" si="115"/>
        <v>777443.08999999973</v>
      </c>
      <c r="P42" s="119" t="str">
        <f>IF(P31="","",SUM(P29:P31))</f>
        <v/>
      </c>
      <c r="Q42" s="61" t="str">
        <f t="shared" si="90"/>
        <v/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D42" si="117">SUM(W29:W31)</f>
        <v>22740.453000000001</v>
      </c>
      <c r="X42" s="154">
        <f t="shared" si="117"/>
        <v>26284.577999999994</v>
      </c>
      <c r="Y42" s="154">
        <f t="shared" si="117"/>
        <v>26114.18</v>
      </c>
      <c r="Z42" s="154">
        <f t="shared" si="117"/>
        <v>24267.392</v>
      </c>
      <c r="AA42" s="154">
        <f t="shared" si="117"/>
        <v>28921.351000000002</v>
      </c>
      <c r="AB42" s="154">
        <f t="shared" si="117"/>
        <v>27891.383000000002</v>
      </c>
      <c r="AC42" s="154">
        <f t="shared" si="117"/>
        <v>37417.438999999998</v>
      </c>
      <c r="AD42" s="154">
        <f t="shared" si="117"/>
        <v>39515.076000000001</v>
      </c>
      <c r="AE42" s="154">
        <f t="shared" ref="AE42:AG42" si="118">SUM(AE29:AE31)</f>
        <v>41893.952999999994</v>
      </c>
      <c r="AF42" s="154">
        <f t="shared" ref="AF42" si="119">SUM(AF29:AF31)</f>
        <v>42491.516000000003</v>
      </c>
      <c r="AG42" s="154">
        <f t="shared" si="118"/>
        <v>50488.036</v>
      </c>
      <c r="AH42" s="119" t="str">
        <f>IF(AH31="","",SUM(AH29:AH31))</f>
        <v/>
      </c>
      <c r="AI42" s="61" t="str">
        <f t="shared" si="91"/>
        <v/>
      </c>
      <c r="AK42" s="124">
        <f t="shared" si="102"/>
        <v>0.44877401967325198</v>
      </c>
      <c r="AL42" s="156">
        <f t="shared" si="102"/>
        <v>0.43910336873301764</v>
      </c>
      <c r="AM42" s="156">
        <f t="shared" ref="AM42:AV44" si="120">(V42/D42)*10</f>
        <v>0.50326831796508742</v>
      </c>
      <c r="AN42" s="156">
        <f t="shared" si="120"/>
        <v>0.84425636622146327</v>
      </c>
      <c r="AO42" s="156">
        <f t="shared" si="120"/>
        <v>0.50655867668290977</v>
      </c>
      <c r="AP42" s="156">
        <f t="shared" si="120"/>
        <v>0.48869297556129054</v>
      </c>
      <c r="AQ42" s="156">
        <f t="shared" si="120"/>
        <v>0.54350852411274786</v>
      </c>
      <c r="AR42" s="156">
        <f t="shared" si="120"/>
        <v>0.54557835810618771</v>
      </c>
      <c r="AS42" s="156">
        <f t="shared" si="120"/>
        <v>0.8201181382024314</v>
      </c>
      <c r="AT42" s="156">
        <f t="shared" si="120"/>
        <v>0.57603353292675696</v>
      </c>
      <c r="AU42" s="156">
        <f t="shared" si="120"/>
        <v>0.61717827416700854</v>
      </c>
      <c r="AV42" s="156">
        <f t="shared" si="120"/>
        <v>0.51249437336965908</v>
      </c>
      <c r="AW42" s="156">
        <f t="shared" ref="AW42:AW44" si="121">(AF42/N42)*10</f>
        <v>0.65169923323702761</v>
      </c>
      <c r="AX42" s="156">
        <f t="shared" ref="AX42:AX44" si="122">(AG42/O42)*10</f>
        <v>0.6494113414783842</v>
      </c>
      <c r="AY42" s="156" t="str">
        <f>IF(AH42="","",(AH42/P42)*10)</f>
        <v/>
      </c>
      <c r="AZ42" s="61" t="str">
        <f t="shared" si="107"/>
        <v/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L43" si="123">SUM(E32:E34)</f>
        <v>409796.7099999999</v>
      </c>
      <c r="F43" s="154">
        <f t="shared" si="123"/>
        <v>510240.19999999995</v>
      </c>
      <c r="G43" s="154">
        <f t="shared" si="123"/>
        <v>581930.29000000015</v>
      </c>
      <c r="H43" s="154">
        <f t="shared" si="123"/>
        <v>437395.03</v>
      </c>
      <c r="I43" s="154">
        <f t="shared" si="123"/>
        <v>651460.00999999989</v>
      </c>
      <c r="J43" s="154">
        <f t="shared" si="123"/>
        <v>432659.41000000003</v>
      </c>
      <c r="K43" s="154">
        <f t="shared" si="123"/>
        <v>721335.31</v>
      </c>
      <c r="L43" s="154">
        <f t="shared" si="123"/>
        <v>641165.57999999984</v>
      </c>
      <c r="M43" s="154">
        <f t="shared" ref="M43:O43" si="124">SUM(M32:M34)</f>
        <v>786805.54999999993</v>
      </c>
      <c r="N43" s="154">
        <f t="shared" ref="N43" si="125">SUM(N32:N34)</f>
        <v>732307.73</v>
      </c>
      <c r="O43" s="154">
        <f t="shared" si="124"/>
        <v>861851.96000000089</v>
      </c>
      <c r="P43" s="119" t="str">
        <f>IF(P34="","",SUM(P32:P34))</f>
        <v/>
      </c>
      <c r="Q43" s="52" t="str">
        <f t="shared" si="90"/>
        <v/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D43" si="126">SUM(W32:W34)</f>
        <v>32307.84499999999</v>
      </c>
      <c r="X43" s="154">
        <f t="shared" si="126"/>
        <v>26348.47</v>
      </c>
      <c r="Y43" s="154">
        <f t="shared" si="126"/>
        <v>29735.684000000008</v>
      </c>
      <c r="Z43" s="154">
        <f t="shared" si="126"/>
        <v>25013.658999999996</v>
      </c>
      <c r="AA43" s="154">
        <f t="shared" si="126"/>
        <v>35963.210000000006</v>
      </c>
      <c r="AB43" s="154">
        <f t="shared" si="126"/>
        <v>36186.675000000003</v>
      </c>
      <c r="AC43" s="154">
        <f t="shared" si="126"/>
        <v>38844.275000000009</v>
      </c>
      <c r="AD43" s="154">
        <f t="shared" si="126"/>
        <v>36822.900999999991</v>
      </c>
      <c r="AE43" s="154">
        <f t="shared" ref="AE43:AG43" si="127">SUM(AE32:AE34)</f>
        <v>41213.95199999999</v>
      </c>
      <c r="AF43" s="154">
        <f t="shared" ref="AF43" si="128">SUM(AF32:AF34)</f>
        <v>49875.743999999999</v>
      </c>
      <c r="AG43" s="154">
        <f t="shared" si="127"/>
        <v>54134.132999999987</v>
      </c>
      <c r="AH43" s="119" t="str">
        <f>IF(AH34="","",SUM(AH32:AH34))</f>
        <v/>
      </c>
      <c r="AI43" s="52" t="str">
        <f t="shared" si="91"/>
        <v/>
      </c>
      <c r="AK43" s="125">
        <f t="shared" si="102"/>
        <v>0.46037323310250017</v>
      </c>
      <c r="AL43" s="157">
        <f t="shared" si="102"/>
        <v>0.46637956582738782</v>
      </c>
      <c r="AM43" s="157">
        <f t="shared" si="120"/>
        <v>0.55956706087754671</v>
      </c>
      <c r="AN43" s="157">
        <f t="shared" si="120"/>
        <v>0.78838712492347729</v>
      </c>
      <c r="AO43" s="157">
        <f t="shared" si="120"/>
        <v>0.51639345547450011</v>
      </c>
      <c r="AP43" s="157">
        <f t="shared" si="120"/>
        <v>0.51098360939417675</v>
      </c>
      <c r="AQ43" s="157">
        <f t="shared" si="120"/>
        <v>0.57187798864564132</v>
      </c>
      <c r="AR43" s="157">
        <f t="shared" si="120"/>
        <v>0.55204017818376927</v>
      </c>
      <c r="AS43" s="157">
        <f t="shared" si="120"/>
        <v>0.83637785666097031</v>
      </c>
      <c r="AT43" s="157">
        <f t="shared" si="120"/>
        <v>0.53850510936446472</v>
      </c>
      <c r="AU43" s="157">
        <f t="shared" si="120"/>
        <v>0.57431188055977678</v>
      </c>
      <c r="AV43" s="157">
        <f t="shared" si="120"/>
        <v>0.5238136919598495</v>
      </c>
      <c r="AW43" s="157">
        <f t="shared" si="121"/>
        <v>0.68107630107905592</v>
      </c>
      <c r="AX43" s="157">
        <f t="shared" si="122"/>
        <v>0.62811405569002754</v>
      </c>
      <c r="AY43" s="295" t="str">
        <f t="shared" ref="AY43:AY45" si="129">IF(AH43="","",(AH43/P43)*10)</f>
        <v/>
      </c>
      <c r="AZ43" s="52" t="str">
        <f t="shared" ref="AZ43:AZ44" si="130">IF(AY43="","",(AY43-AX43)/AX43)</f>
        <v/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L44" si="131">SUM(E35:E37)</f>
        <v>430814.19999999995</v>
      </c>
      <c r="F44" s="154">
        <f t="shared" si="131"/>
        <v>682291.91</v>
      </c>
      <c r="G44" s="154">
        <f t="shared" si="131"/>
        <v>625733.66999999993</v>
      </c>
      <c r="H44" s="154">
        <f t="shared" si="131"/>
        <v>458250.33999999968</v>
      </c>
      <c r="I44" s="154">
        <f t="shared" si="131"/>
        <v>516089.50999999983</v>
      </c>
      <c r="J44" s="154">
        <f t="shared" si="131"/>
        <v>514049.36</v>
      </c>
      <c r="K44" s="154">
        <f t="shared" si="131"/>
        <v>823163.40000000037</v>
      </c>
      <c r="L44" s="154">
        <f t="shared" si="131"/>
        <v>765619.61999999988</v>
      </c>
      <c r="M44" s="154">
        <f t="shared" ref="M44:O44" si="132">SUM(M35:M37)</f>
        <v>683593.1599999998</v>
      </c>
      <c r="N44" s="154">
        <f t="shared" ref="N44" si="133">SUM(N35:N37)</f>
        <v>751874.42999999959</v>
      </c>
      <c r="O44" s="154">
        <f t="shared" si="132"/>
        <v>744408.07</v>
      </c>
      <c r="P44" s="119" t="str">
        <f>IF(P37="","",SUM(P35:P37))</f>
        <v/>
      </c>
      <c r="Q44" s="52" t="str">
        <f t="shared" si="90"/>
        <v/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D44" si="134">SUM(W35:W37)</f>
        <v>32207.47700000001</v>
      </c>
      <c r="X44" s="154">
        <f t="shared" si="134"/>
        <v>33482.723000000005</v>
      </c>
      <c r="Y44" s="154">
        <f t="shared" si="134"/>
        <v>31539.239999999998</v>
      </c>
      <c r="Z44" s="154">
        <f t="shared" si="134"/>
        <v>26992.701000000008</v>
      </c>
      <c r="AA44" s="154">
        <f t="shared" si="134"/>
        <v>32400.945000000014</v>
      </c>
      <c r="AB44" s="154">
        <f t="shared" si="134"/>
        <v>41484.690999999999</v>
      </c>
      <c r="AC44" s="154">
        <f t="shared" si="134"/>
        <v>42323.071000000004</v>
      </c>
      <c r="AD44" s="154">
        <f t="shared" si="134"/>
        <v>45119.482000000004</v>
      </c>
      <c r="AE44" s="154">
        <f t="shared" ref="AE44:AG44" si="135">SUM(AE35:AE37)</f>
        <v>40657.845000000001</v>
      </c>
      <c r="AF44" s="154">
        <f t="shared" ref="AF44" si="136">SUM(AF35:AF37)</f>
        <v>52315.772999999994</v>
      </c>
      <c r="AG44" s="154">
        <f t="shared" si="135"/>
        <v>50029.925000000017</v>
      </c>
      <c r="AH44" s="119" t="str">
        <f>IF(AH37="","",SUM(AH35:AH37))</f>
        <v/>
      </c>
      <c r="AI44" s="52" t="str">
        <f t="shared" si="91"/>
        <v/>
      </c>
      <c r="AK44" s="125">
        <f t="shared" si="102"/>
        <v>0.48514141421504259</v>
      </c>
      <c r="AL44" s="157">
        <f t="shared" si="102"/>
        <v>0.48250690351015585</v>
      </c>
      <c r="AM44" s="157">
        <f t="shared" si="120"/>
        <v>0.71563660131674345</v>
      </c>
      <c r="AN44" s="157">
        <f t="shared" si="120"/>
        <v>0.74759552958096576</v>
      </c>
      <c r="AO44" s="157">
        <f t="shared" si="120"/>
        <v>0.49073897124179594</v>
      </c>
      <c r="AP44" s="157">
        <f t="shared" si="120"/>
        <v>0.50403616605767754</v>
      </c>
      <c r="AQ44" s="157">
        <f t="shared" si="120"/>
        <v>0.58903831909868365</v>
      </c>
      <c r="AR44" s="157">
        <f t="shared" si="120"/>
        <v>0.62781638402222173</v>
      </c>
      <c r="AS44" s="157">
        <f t="shared" si="120"/>
        <v>0.80701765682579585</v>
      </c>
      <c r="AT44" s="157">
        <f t="shared" si="120"/>
        <v>0.5141515159687613</v>
      </c>
      <c r="AU44" s="157">
        <f t="shared" si="120"/>
        <v>0.58931982437963137</v>
      </c>
      <c r="AV44" s="157">
        <f t="shared" si="120"/>
        <v>0.59476670304893065</v>
      </c>
      <c r="AW44" s="157">
        <f t="shared" si="121"/>
        <v>0.69580465716861817</v>
      </c>
      <c r="AX44" s="157">
        <f t="shared" si="122"/>
        <v>0.67207660712222017</v>
      </c>
      <c r="AY44" s="295" t="str">
        <f t="shared" si="129"/>
        <v/>
      </c>
      <c r="AZ44" s="52" t="str">
        <f t="shared" si="130"/>
        <v/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137">IF(E40="","",SUM(E38:E40))</f>
        <v>486327.5499999997</v>
      </c>
      <c r="F45" s="155">
        <f t="shared" si="137"/>
        <v>616193.31000000029</v>
      </c>
      <c r="G45" s="155">
        <f t="shared" si="137"/>
        <v>416040.10999999987</v>
      </c>
      <c r="H45" s="155">
        <f t="shared" si="137"/>
        <v>460019.91999999993</v>
      </c>
      <c r="I45" s="155">
        <f t="shared" si="137"/>
        <v>456723.05999999982</v>
      </c>
      <c r="J45" s="155">
        <f t="shared" si="137"/>
        <v>688395.02</v>
      </c>
      <c r="K45" s="155">
        <f t="shared" si="137"/>
        <v>739319.47000000044</v>
      </c>
      <c r="L45" s="155">
        <f t="shared" si="137"/>
        <v>696300.05</v>
      </c>
      <c r="M45" s="155">
        <f t="shared" ref="M45:O45" si="138">IF(M40="","",SUM(M38:M40))</f>
        <v>681072.12000000011</v>
      </c>
      <c r="N45" s="155">
        <f t="shared" ref="N45" si="139">IF(N40="","",SUM(N38:N40))</f>
        <v>832667.84000000032</v>
      </c>
      <c r="O45" s="155">
        <f t="shared" si="138"/>
        <v>584162.43999999971</v>
      </c>
      <c r="P45" s="123" t="str">
        <f t="shared" si="137"/>
        <v/>
      </c>
      <c r="Q45" s="55" t="str">
        <f t="shared" si="90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140">IF(W40="","",SUM(W38:W40))</f>
        <v>34113.160000000003</v>
      </c>
      <c r="X45" s="155">
        <f t="shared" si="140"/>
        <v>38028.200000000004</v>
      </c>
      <c r="Y45" s="155">
        <f t="shared" si="140"/>
        <v>28182.603000000003</v>
      </c>
      <c r="Z45" s="155">
        <f t="shared" si="140"/>
        <v>32795.233999999997</v>
      </c>
      <c r="AA45" s="155">
        <f t="shared" si="140"/>
        <v>38893.22</v>
      </c>
      <c r="AB45" s="155">
        <f t="shared" si="140"/>
        <v>47841.637999999999</v>
      </c>
      <c r="AC45" s="155">
        <f t="shared" si="140"/>
        <v>49159.678</v>
      </c>
      <c r="AD45" s="155">
        <f t="shared" si="140"/>
        <v>42889.164000000004</v>
      </c>
      <c r="AE45" s="155">
        <f t="shared" ref="AE45:AG45" si="141">IF(AE40="","",SUM(AE38:AE40))</f>
        <v>46697.127000000022</v>
      </c>
      <c r="AF45" s="155">
        <f t="shared" ref="AF45" si="142">IF(AF40="","",SUM(AF38:AF40))</f>
        <v>57895.481999999989</v>
      </c>
      <c r="AG45" s="155">
        <f t="shared" si="141"/>
        <v>41746.664000000012</v>
      </c>
      <c r="AH45" s="123" t="str">
        <f t="shared" si="140"/>
        <v/>
      </c>
      <c r="AI45" s="55" t="str">
        <f t="shared" si="91"/>
        <v/>
      </c>
      <c r="AK45" s="126">
        <f t="shared" si="102"/>
        <v>0.5513245039086454</v>
      </c>
      <c r="AL45" s="158">
        <f t="shared" si="102"/>
        <v>0.5781509475921669</v>
      </c>
      <c r="AM45" s="158">
        <f t="shared" ref="AM45:AV45" si="143">IF(V40="","",(V45/D45)*10)</f>
        <v>0.91372665805968378</v>
      </c>
      <c r="AN45" s="158">
        <f t="shared" si="143"/>
        <v>0.70144411929778661</v>
      </c>
      <c r="AO45" s="158">
        <f t="shared" si="143"/>
        <v>0.61714723907015456</v>
      </c>
      <c r="AP45" s="158">
        <f t="shared" si="143"/>
        <v>0.67740110442716717</v>
      </c>
      <c r="AQ45" s="158">
        <f t="shared" si="143"/>
        <v>0.7129089975060211</v>
      </c>
      <c r="AR45" s="158">
        <f t="shared" si="143"/>
        <v>0.85157119064669118</v>
      </c>
      <c r="AS45" s="158">
        <f t="shared" si="143"/>
        <v>0.69497362139545982</v>
      </c>
      <c r="AT45" s="158">
        <f t="shared" si="143"/>
        <v>0.66493146731277042</v>
      </c>
      <c r="AU45" s="158">
        <f t="shared" si="143"/>
        <v>0.61595807726855689</v>
      </c>
      <c r="AV45" s="158">
        <f t="shared" si="143"/>
        <v>0.68564144132048765</v>
      </c>
      <c r="AW45" s="158">
        <f t="shared" ref="AW45" si="144">IF(AF40="","",(AF45/N45)*10)</f>
        <v>0.69530104585280927</v>
      </c>
      <c r="AX45" s="158">
        <f t="shared" ref="AX45" si="145">IF(AG40="","",(AG45/O45)*10)</f>
        <v>0.71464135900281489</v>
      </c>
      <c r="AY45" s="310" t="str">
        <f t="shared" si="129"/>
        <v/>
      </c>
      <c r="AZ45" s="55" t="str">
        <f t="shared" si="107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B46" s="105"/>
      <c r="BC46" s="105"/>
    </row>
    <row r="47" spans="1:55" ht="15.75" thickBot="1" x14ac:dyDescent="0.3">
      <c r="Q47" s="205" t="s">
        <v>1</v>
      </c>
      <c r="AI47" s="287">
        <v>1000</v>
      </c>
      <c r="AZ47" s="287" t="s">
        <v>47</v>
      </c>
      <c r="BB47" s="105"/>
      <c r="BC47" s="105"/>
    </row>
    <row r="48" spans="1:55" ht="20.100000000000001" customHeight="1" x14ac:dyDescent="0.25">
      <c r="A48" s="345" t="s">
        <v>15</v>
      </c>
      <c r="B48" s="347" t="s">
        <v>71</v>
      </c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2"/>
      <c r="Q48" s="350" t="str">
        <f>Q26</f>
        <v>D       2024/2023</v>
      </c>
      <c r="S48" s="348" t="s">
        <v>3</v>
      </c>
      <c r="T48" s="340" t="s">
        <v>71</v>
      </c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2"/>
      <c r="AI48" s="350" t="str">
        <f>Q48</f>
        <v>D       2024/2023</v>
      </c>
      <c r="AK48" s="340" t="s">
        <v>71</v>
      </c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2"/>
      <c r="AZ48" s="350" t="str">
        <f>AI48</f>
        <v>D       2024/2023</v>
      </c>
      <c r="BB48" s="105"/>
      <c r="BC48" s="105"/>
    </row>
    <row r="49" spans="1:55" ht="20.100000000000001" customHeight="1" thickBot="1" x14ac:dyDescent="0.3">
      <c r="A49" s="346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51"/>
      <c r="S49" s="349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51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51"/>
      <c r="BB49" s="105"/>
      <c r="BC49" s="105"/>
    </row>
    <row r="50" spans="1:55" ht="3" customHeight="1" thickBot="1" x14ac:dyDescent="0.3">
      <c r="A50" s="289" t="s">
        <v>90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2"/>
      <c r="S50" s="289"/>
      <c r="T50" s="291">
        <v>2010</v>
      </c>
      <c r="U50" s="291">
        <v>2011</v>
      </c>
      <c r="V50" s="291">
        <v>2012</v>
      </c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2"/>
      <c r="AK50" s="288"/>
      <c r="AL50" s="288"/>
      <c r="AM50" s="288"/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90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</v>
      </c>
      <c r="P51" s="112">
        <v>203.97000000000003</v>
      </c>
      <c r="Q51" s="61">
        <f>IF(P51="","",(P51-O51)/O51)</f>
        <v>-1.3637023066879273E-2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115.21899999999997</v>
      </c>
      <c r="AG51" s="153">
        <v>180.49199999999996</v>
      </c>
      <c r="AH51" s="112">
        <v>257.77999999999992</v>
      </c>
      <c r="AI51" s="61">
        <f>IF(AH51="","",(AH51-AG51)/AG51)</f>
        <v>0.42820734436983338</v>
      </c>
      <c r="AK51" s="124">
        <f t="shared" ref="AK51:AK60" si="146">(T51/B51)*10</f>
        <v>3.1291981528127626</v>
      </c>
      <c r="AL51" s="156">
        <f t="shared" ref="AL51:AL60" si="147">(U51/C51)*10</f>
        <v>2.9131733604076775</v>
      </c>
      <c r="AM51" s="156">
        <f t="shared" ref="AM51:AM60" si="148">(V51/D51)*10</f>
        <v>3.7092200734691394</v>
      </c>
      <c r="AN51" s="156">
        <f t="shared" ref="AN51:AN60" si="149">(W51/E51)*10</f>
        <v>0.99862366924310941</v>
      </c>
      <c r="AO51" s="156">
        <f t="shared" ref="AO51:AO60" si="150">(X51/F51)*10</f>
        <v>2.6979554419689982</v>
      </c>
      <c r="AP51" s="156">
        <f t="shared" ref="AP51:AP60" si="151">(Y51/G51)*10</f>
        <v>5.3501124558209252</v>
      </c>
      <c r="AQ51" s="156">
        <f t="shared" ref="AQ51:AQ60" si="152">(Z51/H51)*10</f>
        <v>6.6463000678886637</v>
      </c>
      <c r="AR51" s="156">
        <f t="shared" ref="AR51:AR60" si="153">(AA51/I51)*10</f>
        <v>6.0035529387879389</v>
      </c>
      <c r="AS51" s="156">
        <f t="shared" ref="AS51:AS60" si="154">(AB51/J51)*10</f>
        <v>6.99346012679346</v>
      </c>
      <c r="AT51" s="156">
        <f t="shared" ref="AT51:AT60" si="155">(AC51/K51)*10</f>
        <v>33.427512473271541</v>
      </c>
      <c r="AU51" s="156">
        <f t="shared" ref="AU51:AU60" si="156">(AD51/L51)*10</f>
        <v>6.2628631014449567</v>
      </c>
      <c r="AV51" s="156">
        <f t="shared" ref="AV51:AV60" si="157">(AE51/M51)*10</f>
        <v>8.8695652173913047</v>
      </c>
      <c r="AW51" s="156"/>
      <c r="AX51" s="156">
        <f t="shared" ref="AX51:AX60" si="158">(AG51/O51)*10</f>
        <v>8.7282750616567526</v>
      </c>
      <c r="AY51" s="156">
        <f>(AH51/P51)*10</f>
        <v>12.638133058783147</v>
      </c>
      <c r="AZ51" s="61">
        <f t="shared" ref="AZ51:AZ56" si="159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19"/>
      <c r="Q52" s="52" t="str">
        <f t="shared" ref="Q52:Q67" si="160">IF(P52="","",(P52-O52)/O52)</f>
        <v/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405.61700000000002</v>
      </c>
      <c r="AG52" s="154">
        <v>458.54099999999983</v>
      </c>
      <c r="AH52" s="119"/>
      <c r="AI52" s="52" t="str">
        <f t="shared" ref="AI52:AI64" si="161">IF(AH52="","",(AH52-AG52)/AG52)</f>
        <v/>
      </c>
      <c r="AK52" s="125">
        <f t="shared" si="146"/>
        <v>3.3315997633209804</v>
      </c>
      <c r="AL52" s="157">
        <f t="shared" si="147"/>
        <v>3.1895626242544735</v>
      </c>
      <c r="AM52" s="157">
        <f t="shared" si="148"/>
        <v>6.7820934169903389</v>
      </c>
      <c r="AN52" s="157">
        <f t="shared" si="149"/>
        <v>2.4992939330543926</v>
      </c>
      <c r="AO52" s="157">
        <f t="shared" si="150"/>
        <v>7.2508009153318067</v>
      </c>
      <c r="AP52" s="157">
        <f t="shared" si="151"/>
        <v>2.9823576583801121</v>
      </c>
      <c r="AQ52" s="157">
        <f t="shared" si="152"/>
        <v>9.3569594718503577</v>
      </c>
      <c r="AR52" s="157">
        <f t="shared" si="153"/>
        <v>4.8649578605805885</v>
      </c>
      <c r="AS52" s="157">
        <f t="shared" si="154"/>
        <v>7.3313812312526778</v>
      </c>
      <c r="AT52" s="157">
        <f t="shared" si="155"/>
        <v>5.4228821362799273</v>
      </c>
      <c r="AU52" s="157">
        <f t="shared" si="156"/>
        <v>37.576748738024108</v>
      </c>
      <c r="AV52" s="157">
        <f t="shared" si="157"/>
        <v>16.45358119190815</v>
      </c>
      <c r="AW52" s="157"/>
      <c r="AX52" s="157">
        <f t="shared" si="158"/>
        <v>8.0713418176057452</v>
      </c>
      <c r="AY52" s="295" t="str">
        <f>IF(AH52="","",(AH52/P52)*10)</f>
        <v/>
      </c>
      <c r="AZ52" s="52" t="str">
        <f t="shared" si="159"/>
        <v/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116.07999999999998</v>
      </c>
      <c r="P53" s="119"/>
      <c r="Q53" s="52" t="str">
        <f t="shared" si="160"/>
        <v/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257.39599999999996</v>
      </c>
      <c r="AH53" s="119"/>
      <c r="AI53" s="52" t="str">
        <f t="shared" si="161"/>
        <v/>
      </c>
      <c r="AK53" s="125">
        <f t="shared" si="146"/>
        <v>4.2296696315120714</v>
      </c>
      <c r="AL53" s="157">
        <f t="shared" si="147"/>
        <v>5.1006261831949908</v>
      </c>
      <c r="AM53" s="157">
        <f t="shared" si="148"/>
        <v>10.416026871401151</v>
      </c>
      <c r="AN53" s="157">
        <f t="shared" si="149"/>
        <v>2.8028652138821637</v>
      </c>
      <c r="AO53" s="157">
        <f t="shared" si="150"/>
        <v>5.8612626656274349</v>
      </c>
      <c r="AP53" s="157">
        <f t="shared" si="151"/>
        <v>7.3980000000000024</v>
      </c>
      <c r="AQ53" s="157">
        <f t="shared" si="152"/>
        <v>9.0040946314831647</v>
      </c>
      <c r="AR53" s="157">
        <f t="shared" si="153"/>
        <v>19.889705882352938</v>
      </c>
      <c r="AS53" s="157">
        <f t="shared" si="154"/>
        <v>138.27556818181819</v>
      </c>
      <c r="AT53" s="157">
        <f t="shared" si="155"/>
        <v>19.512670045345423</v>
      </c>
      <c r="AU53" s="157">
        <f t="shared" si="156"/>
        <v>6.7463450292397624</v>
      </c>
      <c r="AV53" s="157">
        <f t="shared" si="157"/>
        <v>6.6250568838169945</v>
      </c>
      <c r="AW53" s="157"/>
      <c r="AX53" s="157">
        <f t="shared" si="158"/>
        <v>22.174017918676775</v>
      </c>
      <c r="AY53" s="295" t="str">
        <f t="shared" ref="AY53:AY62" si="162">IF(AH53="","",(AH53/P53)*10)</f>
        <v/>
      </c>
      <c r="AZ53" s="52" t="str">
        <f t="shared" si="159"/>
        <v/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255.97000000000008</v>
      </c>
      <c r="P54" s="119"/>
      <c r="Q54" s="52" t="str">
        <f t="shared" si="160"/>
        <v/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/>
      <c r="AI54" s="52" t="str">
        <f t="shared" si="161"/>
        <v/>
      </c>
      <c r="AK54" s="125">
        <f t="shared" si="146"/>
        <v>1.9038025350233492</v>
      </c>
      <c r="AL54" s="157">
        <f t="shared" si="147"/>
        <v>4.6260259662736889</v>
      </c>
      <c r="AM54" s="157">
        <f t="shared" si="148"/>
        <v>9.4911463187325236</v>
      </c>
      <c r="AN54" s="157">
        <f t="shared" si="149"/>
        <v>3.5672735653376373</v>
      </c>
      <c r="AO54" s="157">
        <f t="shared" si="150"/>
        <v>7.1325062462307205</v>
      </c>
      <c r="AP54" s="157">
        <f t="shared" si="151"/>
        <v>7.2904232494636236</v>
      </c>
      <c r="AQ54" s="157">
        <f t="shared" si="152"/>
        <v>7.5840280409245917</v>
      </c>
      <c r="AR54" s="157">
        <f t="shared" si="153"/>
        <v>53.003853564547221</v>
      </c>
      <c r="AS54" s="157">
        <f t="shared" si="154"/>
        <v>12.177546983184966</v>
      </c>
      <c r="AT54" s="157">
        <f t="shared" si="155"/>
        <v>4.5491711885824735</v>
      </c>
      <c r="AU54" s="157">
        <f t="shared" si="156"/>
        <v>26.355844155844153</v>
      </c>
      <c r="AV54" s="157">
        <f t="shared" si="157"/>
        <v>8.7281782437745736</v>
      </c>
      <c r="AW54" s="157"/>
      <c r="AX54" s="157">
        <f t="shared" si="158"/>
        <v>9.0146501543149569</v>
      </c>
      <c r="AY54" s="295" t="str">
        <f t="shared" si="162"/>
        <v/>
      </c>
      <c r="AZ54" s="52" t="str">
        <f t="shared" si="159"/>
        <v/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/>
      <c r="Q55" s="52" t="str">
        <f t="shared" si="160"/>
        <v/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278.41000000000003</v>
      </c>
      <c r="AH55" s="119"/>
      <c r="AI55" s="52" t="str">
        <f t="shared" si="161"/>
        <v/>
      </c>
      <c r="AK55" s="125">
        <f t="shared" si="146"/>
        <v>3.1543472596195605</v>
      </c>
      <c r="AL55" s="157">
        <f t="shared" si="147"/>
        <v>1.9260439185345319</v>
      </c>
      <c r="AM55" s="157">
        <f t="shared" si="148"/>
        <v>3.7971232734448042</v>
      </c>
      <c r="AN55" s="157">
        <f t="shared" si="149"/>
        <v>23.995283018867926</v>
      </c>
      <c r="AO55" s="157">
        <f t="shared" si="150"/>
        <v>1.7330256785159459</v>
      </c>
      <c r="AP55" s="157">
        <f t="shared" si="151"/>
        <v>3.9895710350255804</v>
      </c>
      <c r="AQ55" s="157">
        <f t="shared" si="152"/>
        <v>5.7120565173511375</v>
      </c>
      <c r="AR55" s="157">
        <f t="shared" si="153"/>
        <v>34.870448772226915</v>
      </c>
      <c r="AS55" s="157">
        <f t="shared" si="154"/>
        <v>6.7623660346248968</v>
      </c>
      <c r="AT55" s="157">
        <f t="shared" si="155"/>
        <v>4.0124458616914946</v>
      </c>
      <c r="AU55" s="157">
        <f t="shared" si="156"/>
        <v>4.7523720056364498</v>
      </c>
      <c r="AV55" s="157">
        <f t="shared" si="157"/>
        <v>27.779323050247466</v>
      </c>
      <c r="AW55" s="157"/>
      <c r="AX55" s="157">
        <f t="shared" si="158"/>
        <v>24.42835833991402</v>
      </c>
      <c r="AY55" s="295" t="str">
        <f t="shared" si="162"/>
        <v/>
      </c>
      <c r="AZ55" s="52" t="str">
        <f t="shared" si="159"/>
        <v/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80.470000000000041</v>
      </c>
      <c r="P56" s="119"/>
      <c r="Q56" s="52" t="str">
        <f t="shared" si="160"/>
        <v/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151.76199999999997</v>
      </c>
      <c r="AH56" s="119"/>
      <c r="AI56" s="52" t="str">
        <f t="shared" si="161"/>
        <v/>
      </c>
      <c r="AK56" s="125">
        <f t="shared" si="146"/>
        <v>5.7602919375071266</v>
      </c>
      <c r="AL56" s="157">
        <f t="shared" si="147"/>
        <v>3.9711647580728346</v>
      </c>
      <c r="AM56" s="157">
        <f t="shared" si="148"/>
        <v>1.8513680610365695</v>
      </c>
      <c r="AN56" s="157">
        <f t="shared" si="149"/>
        <v>5.3728956646968253</v>
      </c>
      <c r="AO56" s="157">
        <f t="shared" si="150"/>
        <v>28.036144578313255</v>
      </c>
      <c r="AP56" s="157">
        <f t="shared" si="151"/>
        <v>3.4592841163310957</v>
      </c>
      <c r="AQ56" s="157">
        <f t="shared" si="152"/>
        <v>1.1073569008946409</v>
      </c>
      <c r="AR56" s="157">
        <f t="shared" si="153"/>
        <v>8.3081407240744571</v>
      </c>
      <c r="AS56" s="157">
        <f t="shared" si="154"/>
        <v>6.629818967561727</v>
      </c>
      <c r="AT56" s="157">
        <f t="shared" si="155"/>
        <v>5.6594987322020671</v>
      </c>
      <c r="AU56" s="157">
        <f t="shared" si="156"/>
        <v>9.3004240657301924</v>
      </c>
      <c r="AV56" s="157">
        <f t="shared" si="157"/>
        <v>19.322552771262814</v>
      </c>
      <c r="AW56" s="157"/>
      <c r="AX56" s="157">
        <f t="shared" si="158"/>
        <v>18.859450726978984</v>
      </c>
      <c r="AY56" s="295" t="str">
        <f t="shared" si="162"/>
        <v/>
      </c>
      <c r="AZ56" s="52" t="str">
        <f t="shared" si="159"/>
        <v/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/>
      <c r="Q57" s="52" t="str">
        <f t="shared" si="160"/>
        <v/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/>
      <c r="AI57" s="52" t="str">
        <f t="shared" si="161"/>
        <v/>
      </c>
      <c r="AK57" s="125">
        <f t="shared" si="146"/>
        <v>3.3602242744063329</v>
      </c>
      <c r="AL57" s="157">
        <f t="shared" si="147"/>
        <v>8.6770833333333339</v>
      </c>
      <c r="AM57" s="157">
        <f t="shared" si="148"/>
        <v>4.960264900662251</v>
      </c>
      <c r="AN57" s="157">
        <f t="shared" si="149"/>
        <v>2.6307775512751173</v>
      </c>
      <c r="AO57" s="157">
        <f t="shared" si="150"/>
        <v>9.8741942653923065</v>
      </c>
      <c r="AP57" s="157">
        <f t="shared" si="151"/>
        <v>2.636536180308422</v>
      </c>
      <c r="AQ57" s="157">
        <f t="shared" si="152"/>
        <v>7.8259795270031765</v>
      </c>
      <c r="AR57" s="157">
        <f t="shared" si="153"/>
        <v>9.4114328913700831</v>
      </c>
      <c r="AS57" s="157">
        <f t="shared" si="154"/>
        <v>16.453769559032718</v>
      </c>
      <c r="AT57" s="157">
        <f t="shared" si="155"/>
        <v>6.2131907913343545</v>
      </c>
      <c r="AU57" s="157">
        <f t="shared" si="156"/>
        <v>3.8524391510577165</v>
      </c>
      <c r="AV57" s="157">
        <f t="shared" si="157"/>
        <v>12.605851413543723</v>
      </c>
      <c r="AW57" s="157"/>
      <c r="AX57" s="157">
        <f t="shared" si="158"/>
        <v>11.735810872964771</v>
      </c>
      <c r="AY57" s="295" t="str">
        <f t="shared" si="162"/>
        <v/>
      </c>
      <c r="AZ57" s="52" t="str">
        <f t="shared" ref="AZ57" si="163">IF(AY57="","",(AY57-AX57)/AX57)</f>
        <v/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/>
      <c r="Q58" s="52" t="str">
        <f t="shared" si="160"/>
        <v/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53.198999999999998</v>
      </c>
      <c r="AH58" s="119"/>
      <c r="AI58" s="52" t="str">
        <f t="shared" si="161"/>
        <v/>
      </c>
      <c r="AK58" s="125">
        <f t="shared" si="146"/>
        <v>3.3921512460613008</v>
      </c>
      <c r="AL58" s="157">
        <f t="shared" si="147"/>
        <v>6.9131578947368419</v>
      </c>
      <c r="AM58" s="157">
        <f t="shared" si="148"/>
        <v>2.1921112554836548</v>
      </c>
      <c r="AN58" s="157">
        <f t="shared" si="149"/>
        <v>4.2767812406052705</v>
      </c>
      <c r="AO58" s="157">
        <f t="shared" si="150"/>
        <v>5.0834222696549265</v>
      </c>
      <c r="AP58" s="157">
        <f t="shared" si="151"/>
        <v>1.8476054409619906</v>
      </c>
      <c r="AQ58" s="157">
        <f t="shared" si="152"/>
        <v>8.7185046907907306</v>
      </c>
      <c r="AR58" s="157">
        <f t="shared" si="153"/>
        <v>5.8071163445539478</v>
      </c>
      <c r="AS58" s="157">
        <f t="shared" si="154"/>
        <v>8.9845051326748013</v>
      </c>
      <c r="AT58" s="157">
        <f t="shared" si="155"/>
        <v>69.814432989690744</v>
      </c>
      <c r="AU58" s="157">
        <f t="shared" si="156"/>
        <v>10.103928299008389</v>
      </c>
      <c r="AV58" s="157">
        <f t="shared" si="157"/>
        <v>20.221516393442624</v>
      </c>
      <c r="AW58" s="157"/>
      <c r="AX58" s="157">
        <f t="shared" si="158"/>
        <v>91.88082901554408</v>
      </c>
      <c r="AY58" s="295" t="str">
        <f t="shared" si="162"/>
        <v/>
      </c>
      <c r="AZ58" s="52" t="str">
        <f t="shared" ref="AZ58" si="164">IF(AY58="","",(AY58-AX58)/AX58)</f>
        <v/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/>
      <c r="Q59" s="52" t="str">
        <f t="shared" si="160"/>
        <v/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/>
      <c r="AI59" s="52" t="str">
        <f t="shared" si="161"/>
        <v/>
      </c>
      <c r="AK59" s="125">
        <f t="shared" si="146"/>
        <v>3.485479379392654</v>
      </c>
      <c r="AL59" s="157">
        <f t="shared" si="147"/>
        <v>6.9185880029622302</v>
      </c>
      <c r="AM59" s="157">
        <f t="shared" si="148"/>
        <v>4.9439296745070092</v>
      </c>
      <c r="AN59" s="157">
        <f t="shared" si="149"/>
        <v>7.6914176006641757</v>
      </c>
      <c r="AO59" s="157">
        <f t="shared" si="150"/>
        <v>5.3903434761308588</v>
      </c>
      <c r="AP59" s="157">
        <f t="shared" si="151"/>
        <v>3.7363160493827152</v>
      </c>
      <c r="AQ59" s="157">
        <f t="shared" si="152"/>
        <v>4.120262469073829</v>
      </c>
      <c r="AR59" s="157">
        <f t="shared" si="153"/>
        <v>59.42471042471044</v>
      </c>
      <c r="AS59" s="157">
        <f t="shared" si="154"/>
        <v>4.9669479359966386</v>
      </c>
      <c r="AT59" s="157">
        <f t="shared" si="155"/>
        <v>27.640099626400993</v>
      </c>
      <c r="AU59" s="157">
        <f t="shared" si="156"/>
        <v>6.7018416206261495</v>
      </c>
      <c r="AV59" s="157">
        <f t="shared" si="157"/>
        <v>7.1731258207829196</v>
      </c>
      <c r="AW59" s="157"/>
      <c r="AX59" s="157">
        <f t="shared" si="158"/>
        <v>13.273545182999245</v>
      </c>
      <c r="AY59" s="295" t="str">
        <f t="shared" si="162"/>
        <v/>
      </c>
      <c r="AZ59" s="52" t="str">
        <f t="shared" ref="AZ59" si="165">IF(AY59="","",(AY59-AX59)/AX59)</f>
        <v/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50.900000000000013</v>
      </c>
      <c r="P60" s="119"/>
      <c r="Q60" s="52" t="str">
        <f t="shared" si="160"/>
        <v/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/>
      <c r="AI60" s="52" t="str">
        <f t="shared" si="161"/>
        <v/>
      </c>
      <c r="AK60" s="125">
        <f t="shared" si="146"/>
        <v>3.3624543037554004</v>
      </c>
      <c r="AL60" s="157">
        <f t="shared" si="147"/>
        <v>4.4061213059664608</v>
      </c>
      <c r="AM60" s="157">
        <f t="shared" si="148"/>
        <v>6.4000000000000012</v>
      </c>
      <c r="AN60" s="157">
        <f t="shared" si="149"/>
        <v>5.0130958354239841</v>
      </c>
      <c r="AO60" s="157">
        <f t="shared" si="150"/>
        <v>3.816247463255642</v>
      </c>
      <c r="AP60" s="157">
        <f t="shared" si="151"/>
        <v>1.6204049315688276</v>
      </c>
      <c r="AQ60" s="157">
        <f t="shared" si="152"/>
        <v>9.7914274268927759</v>
      </c>
      <c r="AR60" s="157">
        <f t="shared" si="153"/>
        <v>28.659259259259258</v>
      </c>
      <c r="AS60" s="157">
        <f t="shared" si="154"/>
        <v>1.8691097325500186</v>
      </c>
      <c r="AT60" s="157">
        <f t="shared" si="155"/>
        <v>7.1277105473309144</v>
      </c>
      <c r="AU60" s="157">
        <f t="shared" si="156"/>
        <v>7.5646994134897314</v>
      </c>
      <c r="AV60" s="157">
        <f t="shared" si="157"/>
        <v>9.2515420676042428</v>
      </c>
      <c r="AW60" s="157"/>
      <c r="AX60" s="157">
        <f t="shared" si="158"/>
        <v>11.364243614931235</v>
      </c>
      <c r="AY60" s="295" t="str">
        <f t="shared" si="162"/>
        <v/>
      </c>
      <c r="AZ60" s="52" t="str">
        <f t="shared" ref="AZ60:AZ62" si="166">IF(AY60="","",(AY60-AX60)/AX60)</f>
        <v/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/>
      <c r="Q61" s="52" t="str">
        <f t="shared" si="160"/>
        <v/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/>
      <c r="AI61" s="52" t="str">
        <f t="shared" si="161"/>
        <v/>
      </c>
      <c r="AK61" s="125">
        <f t="shared" ref="AK61:AL67" si="167">(T61/B61)*10</f>
        <v>4.6122054560321102</v>
      </c>
      <c r="AL61" s="157">
        <f t="shared" si="167"/>
        <v>2.7942440348298092</v>
      </c>
      <c r="AM61" s="157">
        <f t="shared" ref="AM61:AU63" si="168">IF(V61="","",(V61/D61)*10)</f>
        <v>5.6581284655773123</v>
      </c>
      <c r="AN61" s="157">
        <f t="shared" si="168"/>
        <v>6.3913902053712492</v>
      </c>
      <c r="AO61" s="157">
        <f t="shared" si="168"/>
        <v>6.9560857538035954</v>
      </c>
      <c r="AP61" s="157">
        <f t="shared" si="168"/>
        <v>7.400561051232839</v>
      </c>
      <c r="AQ61" s="157">
        <f t="shared" si="168"/>
        <v>6.129211918685602</v>
      </c>
      <c r="AR61" s="157">
        <f t="shared" si="168"/>
        <v>3.0930048533445875</v>
      </c>
      <c r="AS61" s="157">
        <f t="shared" si="168"/>
        <v>6.8194817892935706</v>
      </c>
      <c r="AT61" s="157">
        <f t="shared" si="168"/>
        <v>16.76100738167608</v>
      </c>
      <c r="AU61" s="157">
        <f t="shared" si="168"/>
        <v>10.166459008223278</v>
      </c>
      <c r="AV61" s="157">
        <f t="shared" ref="AV61:AV63" si="169">IF(AE61="","",(AE61/M61)*10)</f>
        <v>6.4409689639592713</v>
      </c>
      <c r="AW61" s="157"/>
      <c r="AX61" s="157">
        <f t="shared" ref="AX61:AX63" si="170">IF(AG61="","",(AG61/O61)*10)</f>
        <v>13.213520306918907</v>
      </c>
      <c r="AY61" s="295" t="str">
        <f t="shared" si="162"/>
        <v/>
      </c>
      <c r="AZ61" s="52" t="str">
        <f t="shared" si="166"/>
        <v/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23"/>
      <c r="Q62" s="52" t="str">
        <f t="shared" si="160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161"/>
        <v/>
      </c>
      <c r="AK62" s="125">
        <f t="shared" si="167"/>
        <v>3.2621192621192625</v>
      </c>
      <c r="AL62" s="157">
        <f t="shared" si="167"/>
        <v>3.8014623172103477</v>
      </c>
      <c r="AM62" s="157">
        <f t="shared" si="168"/>
        <v>2.0859264497878356</v>
      </c>
      <c r="AN62" s="157">
        <f t="shared" si="168"/>
        <v>7.1192005064664921</v>
      </c>
      <c r="AO62" s="157">
        <f t="shared" si="168"/>
        <v>7.7881030701754375</v>
      </c>
      <c r="AP62" s="157">
        <f t="shared" si="168"/>
        <v>4.5561525545694419</v>
      </c>
      <c r="AQ62" s="157">
        <f t="shared" si="168"/>
        <v>8.2780834479596539</v>
      </c>
      <c r="AR62" s="157">
        <f t="shared" si="168"/>
        <v>7.588015331401329</v>
      </c>
      <c r="AS62" s="157">
        <f t="shared" si="168"/>
        <v>7.0216712898751732</v>
      </c>
      <c r="AT62" s="157">
        <f t="shared" si="168"/>
        <v>6.3237308868501527</v>
      </c>
      <c r="AU62" s="157">
        <f t="shared" si="168"/>
        <v>5.4186705362078502</v>
      </c>
      <c r="AV62" s="157">
        <f t="shared" si="169"/>
        <v>12.885010555946518</v>
      </c>
      <c r="AW62" s="157"/>
      <c r="AX62" s="157">
        <f t="shared" si="170"/>
        <v>7.4095160235448079</v>
      </c>
      <c r="AY62" s="295" t="str">
        <f t="shared" si="162"/>
        <v/>
      </c>
      <c r="AZ62" s="52" t="str">
        <f t="shared" si="166"/>
        <v/>
      </c>
      <c r="BB62" s="105"/>
      <c r="BC62" s="105"/>
    </row>
    <row r="63" spans="1:55" ht="20.100000000000001" customHeight="1" thickBot="1" x14ac:dyDescent="0.3">
      <c r="A63" s="35" t="str">
        <f>A19</f>
        <v>janeiro</v>
      </c>
      <c r="B63" s="167">
        <f>B51</f>
        <v>95.28</v>
      </c>
      <c r="C63" s="168">
        <f t="shared" ref="C63:P63" si="171">C51</f>
        <v>512.16999999999996</v>
      </c>
      <c r="D63" s="168">
        <f t="shared" si="171"/>
        <v>329.39</v>
      </c>
      <c r="E63" s="168">
        <f t="shared" si="171"/>
        <v>1097.1199999999999</v>
      </c>
      <c r="F63" s="168">
        <f t="shared" si="171"/>
        <v>359.98</v>
      </c>
      <c r="G63" s="168">
        <f t="shared" si="171"/>
        <v>186.74000000000004</v>
      </c>
      <c r="H63" s="168">
        <f t="shared" si="171"/>
        <v>103.10999999999999</v>
      </c>
      <c r="I63" s="168">
        <f t="shared" si="171"/>
        <v>197.02</v>
      </c>
      <c r="J63" s="168">
        <f t="shared" si="171"/>
        <v>149.85</v>
      </c>
      <c r="K63" s="168">
        <f t="shared" si="171"/>
        <v>70.15000000000002</v>
      </c>
      <c r="L63" s="168">
        <f t="shared" si="171"/>
        <v>335.65</v>
      </c>
      <c r="M63" s="168">
        <f t="shared" ref="M63" si="172">M51</f>
        <v>46</v>
      </c>
      <c r="N63" s="168">
        <f t="shared" ref="N63:O63" si="173">N51</f>
        <v>160.4800000000001</v>
      </c>
      <c r="O63" s="168">
        <f t="shared" si="173"/>
        <v>206.79</v>
      </c>
      <c r="P63" s="169">
        <f t="shared" si="171"/>
        <v>203.97000000000003</v>
      </c>
      <c r="Q63" s="61">
        <f t="shared" si="160"/>
        <v>-1.3637023066879273E-2</v>
      </c>
      <c r="S63" s="109"/>
      <c r="T63" s="167">
        <f>T51</f>
        <v>29.815000000000005</v>
      </c>
      <c r="U63" s="168">
        <f t="shared" ref="U63:AH63" si="174">U51</f>
        <v>149.20400000000001</v>
      </c>
      <c r="V63" s="168">
        <f t="shared" si="174"/>
        <v>122.17799999999998</v>
      </c>
      <c r="W63" s="168">
        <f t="shared" si="174"/>
        <v>109.56100000000001</v>
      </c>
      <c r="X63" s="168">
        <f t="shared" si="174"/>
        <v>97.120999999999995</v>
      </c>
      <c r="Y63" s="168">
        <f t="shared" si="174"/>
        <v>99.907999999999987</v>
      </c>
      <c r="Z63" s="168">
        <f t="shared" si="174"/>
        <v>68.53</v>
      </c>
      <c r="AA63" s="168">
        <f t="shared" si="174"/>
        <v>118.282</v>
      </c>
      <c r="AB63" s="168">
        <f t="shared" si="174"/>
        <v>104.797</v>
      </c>
      <c r="AC63" s="168">
        <f t="shared" si="174"/>
        <v>234.49399999999994</v>
      </c>
      <c r="AD63" s="168">
        <f t="shared" si="174"/>
        <v>210.21299999999997</v>
      </c>
      <c r="AE63" s="168">
        <f t="shared" si="174"/>
        <v>40.800000000000004</v>
      </c>
      <c r="AF63" s="168">
        <f t="shared" ref="AF63" si="175">AF51</f>
        <v>115.21899999999997</v>
      </c>
      <c r="AG63" s="168">
        <f t="shared" si="174"/>
        <v>180.49199999999996</v>
      </c>
      <c r="AH63" s="169">
        <f t="shared" si="174"/>
        <v>257.77999999999992</v>
      </c>
      <c r="AI63" s="61">
        <f t="shared" si="161"/>
        <v>0.42820734436983338</v>
      </c>
      <c r="AK63" s="172">
        <f t="shared" si="167"/>
        <v>3.1291981528127626</v>
      </c>
      <c r="AL63" s="173">
        <f t="shared" si="167"/>
        <v>2.9131733604076775</v>
      </c>
      <c r="AM63" s="173">
        <f t="shared" si="168"/>
        <v>3.7092200734691394</v>
      </c>
      <c r="AN63" s="173">
        <f t="shared" si="168"/>
        <v>0.99862366924310941</v>
      </c>
      <c r="AO63" s="173">
        <f t="shared" si="168"/>
        <v>2.6979554419689982</v>
      </c>
      <c r="AP63" s="173">
        <f t="shared" si="168"/>
        <v>5.3501124558209252</v>
      </c>
      <c r="AQ63" s="173">
        <f t="shared" si="168"/>
        <v>6.6463000678886637</v>
      </c>
      <c r="AR63" s="173">
        <f t="shared" si="168"/>
        <v>6.0035529387879389</v>
      </c>
      <c r="AS63" s="173">
        <f t="shared" si="168"/>
        <v>6.99346012679346</v>
      </c>
      <c r="AT63" s="173">
        <f t="shared" si="168"/>
        <v>33.427512473271541</v>
      </c>
      <c r="AU63" s="173">
        <f t="shared" si="168"/>
        <v>6.2628631014449567</v>
      </c>
      <c r="AV63" s="173">
        <f t="shared" si="169"/>
        <v>8.8695652173913047</v>
      </c>
      <c r="AW63" s="173"/>
      <c r="AX63" s="173">
        <f t="shared" si="170"/>
        <v>8.7282750616567526</v>
      </c>
      <c r="AY63" s="173">
        <f t="shared" ref="AY63" si="176">IF(AH63="","",(AH63/P63)*10)</f>
        <v>12.638133058783147</v>
      </c>
      <c r="AZ63" s="61">
        <f t="shared" ref="AZ63:AZ67" si="177">IF(AY63="","",(AY63-AX63)/AX63)</f>
        <v>0.44795311439053653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L64" si="178">SUM(E51:E53)</f>
        <v>1578.6399999999999</v>
      </c>
      <c r="F64" s="154">
        <f t="shared" si="178"/>
        <v>623.19000000000005</v>
      </c>
      <c r="G64" s="154">
        <f t="shared" si="178"/>
        <v>256.62</v>
      </c>
      <c r="H64" s="154">
        <f t="shared" si="178"/>
        <v>278.10999999999996</v>
      </c>
      <c r="I64" s="154">
        <f t="shared" si="178"/>
        <v>682.05000000000007</v>
      </c>
      <c r="J64" s="154">
        <f t="shared" si="178"/>
        <v>363.4</v>
      </c>
      <c r="K64" s="154">
        <f t="shared" si="178"/>
        <v>324.84000000000003</v>
      </c>
      <c r="L64" s="154">
        <f t="shared" si="178"/>
        <v>666.59</v>
      </c>
      <c r="M64" s="154">
        <f t="shared" ref="M64" si="179">SUM(M51:M53)</f>
        <v>423.11999999999995</v>
      </c>
      <c r="N64" s="154">
        <f t="shared" ref="N64:O64" si="180">SUM(N51:N53)</f>
        <v>618.80999999999983</v>
      </c>
      <c r="O64" s="154">
        <f t="shared" si="180"/>
        <v>890.97999999999979</v>
      </c>
      <c r="P64" s="154" t="str">
        <f>IF(P53="","",SUM(P51:P53))</f>
        <v/>
      </c>
      <c r="Q64" s="61" t="str">
        <f t="shared" si="160"/>
        <v/>
      </c>
      <c r="S64" s="108" t="s">
        <v>85</v>
      </c>
      <c r="T64" s="19">
        <f>SUM(T51:T53)</f>
        <v>176.74100000000001</v>
      </c>
      <c r="U64" s="154">
        <f t="shared" ref="U64:AD64" si="181">SUM(U51:U53)</f>
        <v>391.447</v>
      </c>
      <c r="V64" s="154">
        <f t="shared" si="181"/>
        <v>211.98399999999998</v>
      </c>
      <c r="W64" s="154">
        <f t="shared" si="181"/>
        <v>232.916</v>
      </c>
      <c r="X64" s="154">
        <f t="shared" si="181"/>
        <v>266.57599999999996</v>
      </c>
      <c r="Y64" s="154">
        <f t="shared" si="181"/>
        <v>129.57999999999998</v>
      </c>
      <c r="Z64" s="154">
        <f t="shared" si="181"/>
        <v>229.95</v>
      </c>
      <c r="AA64" s="154">
        <f t="shared" si="181"/>
        <v>393.07100000000003</v>
      </c>
      <c r="AB64" s="154">
        <f t="shared" si="181"/>
        <v>307.45100000000002</v>
      </c>
      <c r="AC64" s="154">
        <f t="shared" si="181"/>
        <v>425.43199999999996</v>
      </c>
      <c r="AD64" s="154">
        <f t="shared" si="181"/>
        <v>1032.018</v>
      </c>
      <c r="AE64" s="154">
        <f t="shared" ref="AE64:AG64" si="182">SUM(AE51:AE53)</f>
        <v>380.52600000000007</v>
      </c>
      <c r="AF64" s="154">
        <f t="shared" ref="AF64" si="183">SUM(AF51:AF53)</f>
        <v>632.375</v>
      </c>
      <c r="AG64" s="154">
        <f t="shared" si="182"/>
        <v>896.42899999999975</v>
      </c>
      <c r="AH64" s="154" t="str">
        <f>IF(P64="","",SUM(AH51:AH53))</f>
        <v/>
      </c>
      <c r="AI64" s="61" t="str">
        <f t="shared" si="161"/>
        <v/>
      </c>
      <c r="AK64" s="124">
        <f t="shared" si="167"/>
        <v>3.4598790204177519</v>
      </c>
      <c r="AL64" s="156">
        <f t="shared" si="167"/>
        <v>3.819777710555333</v>
      </c>
      <c r="AM64" s="156">
        <f t="shared" ref="AM64:AU66" si="184">(V64/D64)*10</f>
        <v>4.7040653293094268</v>
      </c>
      <c r="AN64" s="156">
        <f t="shared" si="184"/>
        <v>1.4754218821263874</v>
      </c>
      <c r="AO64" s="156">
        <f t="shared" si="184"/>
        <v>4.2776039410131732</v>
      </c>
      <c r="AP64" s="156">
        <f t="shared" si="184"/>
        <v>5.0494895175746235</v>
      </c>
      <c r="AQ64" s="156">
        <f t="shared" si="184"/>
        <v>8.2683110999244906</v>
      </c>
      <c r="AR64" s="156">
        <f t="shared" si="184"/>
        <v>5.7630818854922659</v>
      </c>
      <c r="AS64" s="156">
        <f t="shared" si="184"/>
        <v>8.4604017611447464</v>
      </c>
      <c r="AT64" s="156">
        <f t="shared" si="184"/>
        <v>13.096662972540326</v>
      </c>
      <c r="AU64" s="156">
        <f t="shared" si="184"/>
        <v>15.482050435800117</v>
      </c>
      <c r="AV64" s="156">
        <f t="shared" ref="AV64:AV66" si="185">(AE64/M64)*10</f>
        <v>8.9933352240499183</v>
      </c>
      <c r="AW64" s="156"/>
      <c r="AX64" s="156">
        <f t="shared" ref="AX64:AX66" si="186">(AG64/O64)*10</f>
        <v>10.061157377269971</v>
      </c>
      <c r="AY64" s="156" t="str">
        <f>IF(AH64="","",(AH64/P64)*10)</f>
        <v/>
      </c>
      <c r="AZ64" s="61" t="str">
        <f t="shared" si="177"/>
        <v/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L65" si="187">SUM(E54:E56)</f>
        <v>639.50999999999988</v>
      </c>
      <c r="F65" s="154">
        <f t="shared" si="187"/>
        <v>1211.1999999999998</v>
      </c>
      <c r="G65" s="154">
        <f t="shared" si="187"/>
        <v>771.18000000000006</v>
      </c>
      <c r="H65" s="154">
        <f t="shared" si="187"/>
        <v>1169.0899999999999</v>
      </c>
      <c r="I65" s="154">
        <f t="shared" si="187"/>
        <v>131.77999999999997</v>
      </c>
      <c r="J65" s="154">
        <f t="shared" si="187"/>
        <v>690.83</v>
      </c>
      <c r="K65" s="154">
        <f t="shared" si="187"/>
        <v>894.35999999999967</v>
      </c>
      <c r="L65" s="154">
        <f t="shared" si="187"/>
        <v>193.45999999999995</v>
      </c>
      <c r="M65" s="154">
        <f t="shared" ref="M65" si="188">SUM(M54:M56)</f>
        <v>586.74</v>
      </c>
      <c r="N65" s="154">
        <f t="shared" ref="N65:O65" si="189">SUM(N54:N56)</f>
        <v>720.69999999999982</v>
      </c>
      <c r="O65" s="154">
        <f t="shared" si="189"/>
        <v>450.41000000000008</v>
      </c>
      <c r="P65" s="154" t="str">
        <f>IF(P56="","",SUM(P54:P56))</f>
        <v/>
      </c>
      <c r="Q65" s="52" t="str">
        <f t="shared" si="160"/>
        <v/>
      </c>
      <c r="S65" s="109" t="s">
        <v>86</v>
      </c>
      <c r="T65" s="19">
        <f>SUM(T54:T56)</f>
        <v>172.44200000000001</v>
      </c>
      <c r="U65" s="154">
        <f t="shared" ref="U65:AD65" si="190">SUM(U54:U56)</f>
        <v>186.90999999999997</v>
      </c>
      <c r="V65" s="154">
        <f t="shared" si="190"/>
        <v>317.54300000000001</v>
      </c>
      <c r="W65" s="154">
        <f t="shared" si="190"/>
        <v>273.15200000000004</v>
      </c>
      <c r="X65" s="154">
        <f t="shared" si="190"/>
        <v>274.7589999999999</v>
      </c>
      <c r="Y65" s="154">
        <f t="shared" si="190"/>
        <v>324.92199999999997</v>
      </c>
      <c r="Z65" s="154">
        <f t="shared" si="190"/>
        <v>316.45400000000001</v>
      </c>
      <c r="AA65" s="154">
        <f t="shared" si="190"/>
        <v>218.61900000000003</v>
      </c>
      <c r="AB65" s="154">
        <f t="shared" si="190"/>
        <v>473.084</v>
      </c>
      <c r="AC65" s="154">
        <f t="shared" si="190"/>
        <v>407.07599999999996</v>
      </c>
      <c r="AD65" s="154">
        <f t="shared" si="190"/>
        <v>151.21100000000001</v>
      </c>
      <c r="AE65" s="154">
        <f t="shared" ref="AE65:AG65" si="191">SUM(AE54:AE56)</f>
        <v>1125.3350000000005</v>
      </c>
      <c r="AF65" s="154">
        <f t="shared" ref="AF65" si="192">SUM(AF54:AF56)</f>
        <v>764.87600000000009</v>
      </c>
      <c r="AG65" s="154">
        <f t="shared" si="191"/>
        <v>660.92</v>
      </c>
      <c r="AH65" s="154" t="str">
        <f>IF(AH56="","",SUM(AH54:AH56))</f>
        <v/>
      </c>
      <c r="AI65" s="52" t="str">
        <f t="shared" ref="AI65:AI66" si="193">IF(AH65="","",(AH65-AG65)/AG65)</f>
        <v/>
      </c>
      <c r="AK65" s="125">
        <f t="shared" si="167"/>
        <v>2.6427082694783306</v>
      </c>
      <c r="AL65" s="157">
        <f t="shared" si="167"/>
        <v>3.8715356891337658</v>
      </c>
      <c r="AM65" s="157">
        <f t="shared" si="184"/>
        <v>2.6966413315782778</v>
      </c>
      <c r="AN65" s="157">
        <f t="shared" si="184"/>
        <v>4.2712701912401698</v>
      </c>
      <c r="AO65" s="157">
        <f t="shared" si="184"/>
        <v>2.2684857992073972</v>
      </c>
      <c r="AP65" s="157">
        <f t="shared" si="184"/>
        <v>4.2133094737934069</v>
      </c>
      <c r="AQ65" s="157">
        <f t="shared" si="184"/>
        <v>2.7068403630173901</v>
      </c>
      <c r="AR65" s="157">
        <f t="shared" si="184"/>
        <v>16.589694946122332</v>
      </c>
      <c r="AS65" s="157">
        <f t="shared" si="184"/>
        <v>6.8480523428339826</v>
      </c>
      <c r="AT65" s="157">
        <f t="shared" si="184"/>
        <v>4.5515899637729786</v>
      </c>
      <c r="AU65" s="157">
        <f t="shared" si="184"/>
        <v>7.8161377028843191</v>
      </c>
      <c r="AV65" s="157">
        <f t="shared" si="185"/>
        <v>19.179449159764129</v>
      </c>
      <c r="AW65" s="157"/>
      <c r="AX65" s="157">
        <f t="shared" si="186"/>
        <v>14.673741702004836</v>
      </c>
      <c r="AY65" s="157" t="str">
        <f>IF(AH65="","",(AH65/P65)*10)</f>
        <v/>
      </c>
      <c r="AZ65" s="52" t="str">
        <f t="shared" ref="AZ65:AZ66" si="194">IF(AY65="","",(AY65-AX65)/AX65)</f>
        <v/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L66" si="195">SUM(E57:E59)</f>
        <v>632.67000000000007</v>
      </c>
      <c r="F66" s="154">
        <f t="shared" si="195"/>
        <v>431.12000000000012</v>
      </c>
      <c r="G66" s="154">
        <f t="shared" si="195"/>
        <v>1179.42</v>
      </c>
      <c r="H66" s="154">
        <f t="shared" si="195"/>
        <v>572.79999999999995</v>
      </c>
      <c r="I66" s="154">
        <f t="shared" si="195"/>
        <v>330.81000000000006</v>
      </c>
      <c r="J66" s="154">
        <f t="shared" si="195"/>
        <v>431.05</v>
      </c>
      <c r="K66" s="154">
        <f t="shared" si="195"/>
        <v>211.81999999999996</v>
      </c>
      <c r="L66" s="154">
        <f t="shared" si="195"/>
        <v>449.86999999999995</v>
      </c>
      <c r="M66" s="154">
        <f t="shared" ref="M66" si="196">SUM(M57:M59)</f>
        <v>497.9500000000001</v>
      </c>
      <c r="N66" s="154">
        <f t="shared" ref="N66:O66" si="197">SUM(N57:N59)</f>
        <v>943.92000000000007</v>
      </c>
      <c r="O66" s="154">
        <f t="shared" si="197"/>
        <v>392.37</v>
      </c>
      <c r="P66" s="154" t="str">
        <f>IF(P59="","",SUM(P57:P59))</f>
        <v/>
      </c>
      <c r="Q66" s="52" t="str">
        <f t="shared" si="160"/>
        <v/>
      </c>
      <c r="S66" s="109" t="s">
        <v>87</v>
      </c>
      <c r="T66" s="19">
        <f>SUM(T57:T59)</f>
        <v>376.84800000000001</v>
      </c>
      <c r="U66" s="154">
        <f t="shared" ref="U66:AD66" si="198">SUM(U57:U59)</f>
        <v>361.52099999999996</v>
      </c>
      <c r="V66" s="154">
        <f t="shared" si="198"/>
        <v>353.411</v>
      </c>
      <c r="W66" s="154">
        <f t="shared" si="198"/>
        <v>296.82099999999997</v>
      </c>
      <c r="X66" s="154">
        <f t="shared" si="198"/>
        <v>289.45600000000002</v>
      </c>
      <c r="Y66" s="154">
        <f t="shared" si="198"/>
        <v>340.12899999999996</v>
      </c>
      <c r="Z66" s="154">
        <f t="shared" si="198"/>
        <v>363.57</v>
      </c>
      <c r="AA66" s="154">
        <f t="shared" si="198"/>
        <v>267.97200000000004</v>
      </c>
      <c r="AB66" s="154">
        <f t="shared" si="198"/>
        <v>304.03699999999998</v>
      </c>
      <c r="AC66" s="154">
        <f t="shared" si="198"/>
        <v>218.93900000000002</v>
      </c>
      <c r="AD66" s="154">
        <f t="shared" si="198"/>
        <v>237.03700000000001</v>
      </c>
      <c r="AE66" s="154">
        <f t="shared" ref="AE66:AG66" si="199">SUM(AE57:AE59)</f>
        <v>470.44100000000003</v>
      </c>
      <c r="AF66" s="154">
        <f t="shared" ref="AF66" si="200">SUM(AF57:AF59)</f>
        <v>626.85100000000011</v>
      </c>
      <c r="AG66" s="154">
        <f t="shared" si="199"/>
        <v>549.6110000000001</v>
      </c>
      <c r="AH66" s="154" t="str">
        <f>IF(AH59="","",SUM(AH57:AH59))</f>
        <v/>
      </c>
      <c r="AI66" s="52" t="str">
        <f t="shared" si="193"/>
        <v/>
      </c>
      <c r="AK66" s="125">
        <f t="shared" si="167"/>
        <v>3.3897744036268125</v>
      </c>
      <c r="AL66" s="157">
        <f t="shared" si="167"/>
        <v>7.8327591810204735</v>
      </c>
      <c r="AM66" s="157">
        <f t="shared" si="184"/>
        <v>3.0820099590996692</v>
      </c>
      <c r="AN66" s="157">
        <f t="shared" si="184"/>
        <v>4.691561161426967</v>
      </c>
      <c r="AO66" s="157">
        <f t="shared" si="184"/>
        <v>6.7140471330488012</v>
      </c>
      <c r="AP66" s="157">
        <f t="shared" si="184"/>
        <v>2.883866646317681</v>
      </c>
      <c r="AQ66" s="157">
        <f t="shared" si="184"/>
        <v>6.3472416201117321</v>
      </c>
      <c r="AR66" s="157">
        <f t="shared" si="184"/>
        <v>8.1004806384329378</v>
      </c>
      <c r="AS66" s="157">
        <f t="shared" si="184"/>
        <v>7.0534044774388116</v>
      </c>
      <c r="AT66" s="157">
        <f t="shared" si="184"/>
        <v>10.33608724388632</v>
      </c>
      <c r="AU66" s="157">
        <f t="shared" si="184"/>
        <v>5.2690110476359839</v>
      </c>
      <c r="AV66" s="157">
        <f t="shared" si="185"/>
        <v>9.4475549753991359</v>
      </c>
      <c r="AW66" s="157"/>
      <c r="AX66" s="157">
        <f t="shared" si="186"/>
        <v>14.007467441445575</v>
      </c>
      <c r="AY66" s="157" t="str">
        <f>IF(AH66="","",(AH66/P66)*10)</f>
        <v/>
      </c>
      <c r="AZ66" s="52" t="str">
        <f t="shared" si="194"/>
        <v/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201">IF(E62="","",SUM(E60:E62))</f>
        <v>385.83</v>
      </c>
      <c r="F67" s="155">
        <f t="shared" si="201"/>
        <v>322.33000000000004</v>
      </c>
      <c r="G67" s="155">
        <f t="shared" si="201"/>
        <v>812.32999999999993</v>
      </c>
      <c r="H67" s="155">
        <f t="shared" si="201"/>
        <v>269.86</v>
      </c>
      <c r="I67" s="155">
        <f t="shared" si="201"/>
        <v>299.23</v>
      </c>
      <c r="J67" s="155">
        <f t="shared" si="201"/>
        <v>522.41</v>
      </c>
      <c r="K67" s="155">
        <f t="shared" si="201"/>
        <v>441.44000000000005</v>
      </c>
      <c r="L67" s="155">
        <f t="shared" si="201"/>
        <v>589.30999999999995</v>
      </c>
      <c r="M67" s="155">
        <f t="shared" ref="M67" si="202">IF(M62="","",SUM(M60:M62))</f>
        <v>520.89999999999975</v>
      </c>
      <c r="N67" s="155">
        <f t="shared" ref="N67:O67" si="203">IF(N62="","",SUM(N60:N62))</f>
        <v>277.97000000000008</v>
      </c>
      <c r="O67" s="155">
        <f t="shared" si="203"/>
        <v>583.4699999999998</v>
      </c>
      <c r="P67" s="155" t="str">
        <f t="shared" si="201"/>
        <v/>
      </c>
      <c r="Q67" s="55" t="str">
        <f t="shared" si="160"/>
        <v/>
      </c>
      <c r="S67" s="110" t="s">
        <v>88</v>
      </c>
      <c r="T67" s="21">
        <f>SUM(T60:T62)</f>
        <v>173.405</v>
      </c>
      <c r="U67" s="155">
        <f t="shared" ref="U67:AD67" si="204">SUM(U60:U62)</f>
        <v>230.471</v>
      </c>
      <c r="V67" s="155">
        <f t="shared" si="204"/>
        <v>139.79900000000001</v>
      </c>
      <c r="W67" s="155">
        <f t="shared" si="204"/>
        <v>227.17700000000002</v>
      </c>
      <c r="X67" s="155">
        <f t="shared" si="204"/>
        <v>179.22899999999998</v>
      </c>
      <c r="Y67" s="155">
        <f t="shared" si="204"/>
        <v>388.57100000000008</v>
      </c>
      <c r="Z67" s="155">
        <f t="shared" si="204"/>
        <v>211.57600000000002</v>
      </c>
      <c r="AA67" s="155">
        <f t="shared" si="204"/>
        <v>147.53800000000001</v>
      </c>
      <c r="AB67" s="155">
        <f t="shared" si="204"/>
        <v>238.09199999999998</v>
      </c>
      <c r="AC67" s="155">
        <f t="shared" si="204"/>
        <v>412.428</v>
      </c>
      <c r="AD67" s="155">
        <f t="shared" si="204"/>
        <v>487.82399999999996</v>
      </c>
      <c r="AE67" s="155">
        <f t="shared" ref="AE67:AG67" si="205">SUM(AE60:AE62)</f>
        <v>426.8599999999999</v>
      </c>
      <c r="AF67" s="155">
        <f t="shared" ref="AF67" si="206">SUM(AF60:AF62)</f>
        <v>741.05799999999999</v>
      </c>
      <c r="AG67" s="155">
        <f t="shared" si="205"/>
        <v>584.07000000000005</v>
      </c>
      <c r="AH67" s="155" t="str">
        <f>IF(AH62="","",SUM(AH60:AH62))</f>
        <v/>
      </c>
      <c r="AI67" s="55" t="str">
        <f t="shared" ref="AI67" si="207">IF(AH67="","",(AH67-AG67)/AG67)</f>
        <v/>
      </c>
      <c r="AK67" s="126">
        <f t="shared" si="167"/>
        <v>3.7013596875066703</v>
      </c>
      <c r="AL67" s="158">
        <f t="shared" si="167"/>
        <v>3.8103827395221956</v>
      </c>
      <c r="AM67" s="158">
        <f t="shared" ref="AM67:AU67" si="208">IF(V62="","",(V67/D67)*10)</f>
        <v>4.3919135434010883</v>
      </c>
      <c r="AN67" s="158">
        <f t="shared" si="208"/>
        <v>5.8880076717725425</v>
      </c>
      <c r="AO67" s="158">
        <f t="shared" si="208"/>
        <v>5.5604194459094707</v>
      </c>
      <c r="AP67" s="158">
        <f t="shared" si="208"/>
        <v>4.7834131449041664</v>
      </c>
      <c r="AQ67" s="158">
        <f t="shared" si="208"/>
        <v>7.840213444008004</v>
      </c>
      <c r="AR67" s="158">
        <f t="shared" si="208"/>
        <v>4.9305885105103098</v>
      </c>
      <c r="AS67" s="158">
        <f t="shared" si="208"/>
        <v>4.5575697249286957</v>
      </c>
      <c r="AT67" s="158">
        <f t="shared" si="208"/>
        <v>9.3427872417542588</v>
      </c>
      <c r="AU67" s="158">
        <f t="shared" si="208"/>
        <v>8.2778843053740818</v>
      </c>
      <c r="AV67" s="158">
        <f t="shared" ref="AV67" si="209">IF(AE62="","",(AE67/M67)*10)</f>
        <v>8.1946630831253628</v>
      </c>
      <c r="AW67" s="158"/>
      <c r="AX67" s="158">
        <f t="shared" ref="AX67" si="210">IF(AG62="","",(AG67/O67)*10)</f>
        <v>10.010283305054248</v>
      </c>
      <c r="AY67" s="158" t="str">
        <f>IF(AH62="","",(AH67/P67)*10)</f>
        <v/>
      </c>
      <c r="AZ67" s="55" t="str">
        <f t="shared" si="177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42:L45 B20:L23 B64:L67 T20:AD23 T64:AD67 AG42:AG45 T42:AE45 M20:O23 AE20:AG23 M42:O45 AF42:AF45 M64:O67 AE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  <col min="19" max="19" width="10" bestFit="1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5" t="s">
        <v>3</v>
      </c>
      <c r="B4" s="338"/>
      <c r="C4" s="360" t="s">
        <v>1</v>
      </c>
      <c r="D4" s="361"/>
      <c r="E4" s="358" t="s">
        <v>104</v>
      </c>
      <c r="F4" s="358"/>
      <c r="G4" s="130" t="s">
        <v>0</v>
      </c>
      <c r="I4" s="362">
        <v>1000</v>
      </c>
      <c r="J4" s="358"/>
      <c r="K4" s="356" t="s">
        <v>104</v>
      </c>
      <c r="L4" s="357"/>
      <c r="M4" s="130" t="s">
        <v>0</v>
      </c>
      <c r="O4" s="368" t="s">
        <v>22</v>
      </c>
      <c r="P4" s="358"/>
      <c r="Q4" s="130" t="s">
        <v>0</v>
      </c>
    </row>
    <row r="5" spans="1:20" x14ac:dyDescent="0.25">
      <c r="A5" s="359"/>
      <c r="B5" s="339"/>
      <c r="C5" s="363" t="s">
        <v>56</v>
      </c>
      <c r="D5" s="364"/>
      <c r="E5" s="365" t="str">
        <f>C5</f>
        <v>jan</v>
      </c>
      <c r="F5" s="365"/>
      <c r="G5" s="131" t="s">
        <v>156</v>
      </c>
      <c r="I5" s="366" t="str">
        <f>C5</f>
        <v>jan</v>
      </c>
      <c r="J5" s="365"/>
      <c r="K5" s="367" t="str">
        <f>C5</f>
        <v>jan</v>
      </c>
      <c r="L5" s="355"/>
      <c r="M5" s="131" t="str">
        <f>G5</f>
        <v>2024 /2023</v>
      </c>
      <c r="O5" s="366" t="str">
        <f>C5</f>
        <v>jan</v>
      </c>
      <c r="P5" s="364"/>
      <c r="Q5" s="131" t="str">
        <f>G5</f>
        <v>2024 /2023</v>
      </c>
    </row>
    <row r="6" spans="1:20" ht="19.5" customHeight="1" x14ac:dyDescent="0.25">
      <c r="A6" s="359"/>
      <c r="B6" s="339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109</v>
      </c>
      <c r="B7" s="15"/>
      <c r="C7" s="78">
        <f>C8+C9</f>
        <v>100431.84000000004</v>
      </c>
      <c r="D7" s="210">
        <f>D8+D9</f>
        <v>103213.19</v>
      </c>
      <c r="E7" s="216">
        <f t="shared" ref="E7" si="0">C7/$C$20</f>
        <v>0.4219167161827535</v>
      </c>
      <c r="F7" s="217">
        <f t="shared" ref="F7" si="1">D7/$D$20</f>
        <v>0.4833908777532841</v>
      </c>
      <c r="G7" s="53">
        <f>(D7-C7)/C7</f>
        <v>2.7693906633593102E-2</v>
      </c>
      <c r="I7" s="224">
        <f>I8+I9</f>
        <v>29897.771999999997</v>
      </c>
      <c r="J7" s="225">
        <f>J8+J9</f>
        <v>30278.390999999996</v>
      </c>
      <c r="K7" s="229">
        <f t="shared" ref="K7" si="2">I7/$I$20</f>
        <v>0.47430109420849959</v>
      </c>
      <c r="L7" s="230">
        <f t="shared" ref="L7" si="3">J7/$J$20</f>
        <v>0.46818014197466817</v>
      </c>
      <c r="M7" s="53">
        <f>(J7-I7)/I7</f>
        <v>1.2730681068810038E-2</v>
      </c>
      <c r="O7" s="63">
        <f t="shared" ref="O7" si="4">(I7/C7)*10</f>
        <v>2.97692166149699</v>
      </c>
      <c r="P7" s="237">
        <f t="shared" ref="P7" si="5">(J7/D7)*10</f>
        <v>2.933577675488956</v>
      </c>
      <c r="Q7" s="53">
        <f>(P7-O7)/O7</f>
        <v>-1.456000222264426E-2</v>
      </c>
    </row>
    <row r="8" spans="1:20" ht="20.100000000000001" customHeight="1" x14ac:dyDescent="0.25">
      <c r="A8" s="8" t="s">
        <v>4</v>
      </c>
      <c r="C8" s="19">
        <v>44803.510000000017</v>
      </c>
      <c r="D8" s="140">
        <v>51356.73000000001</v>
      </c>
      <c r="E8" s="214">
        <f t="shared" ref="E8:E19" si="6">C8/$C$20</f>
        <v>0.18822068591654956</v>
      </c>
      <c r="F8" s="215">
        <f t="shared" ref="F8:F19" si="7">D8/$D$20</f>
        <v>0.24052521575235125</v>
      </c>
      <c r="G8" s="52">
        <f>(D8-C8)/C8</f>
        <v>0.14626577248077197</v>
      </c>
      <c r="I8" s="19">
        <v>15428.223999999997</v>
      </c>
      <c r="J8" s="140">
        <v>16982.971000000001</v>
      </c>
      <c r="K8" s="227">
        <f t="shared" ref="K8:K19" si="8">I8/$I$20</f>
        <v>0.24475481065591889</v>
      </c>
      <c r="L8" s="228">
        <f t="shared" ref="L8:L19" si="9">J8/$J$20</f>
        <v>0.26259948139026523</v>
      </c>
      <c r="M8" s="52">
        <f>(J8-I8)/I8</f>
        <v>0.10077290814548746</v>
      </c>
      <c r="O8" s="27">
        <f t="shared" ref="O8:O20" si="10">(I8/C8)*10</f>
        <v>3.4435302055575532</v>
      </c>
      <c r="P8" s="143">
        <f t="shared" ref="P8:P20" si="11">(J8/D8)*10</f>
        <v>3.3068637742317315</v>
      </c>
      <c r="Q8" s="52">
        <f>(P8-O8)/O8</f>
        <v>-3.9687885154965144E-2</v>
      </c>
      <c r="R8" s="119"/>
      <c r="S8" s="294"/>
      <c r="T8" s="2"/>
    </row>
    <row r="9" spans="1:20" ht="20.100000000000001" customHeight="1" x14ac:dyDescent="0.25">
      <c r="A9" s="8" t="s">
        <v>5</v>
      </c>
      <c r="C9" s="19">
        <v>55628.330000000024</v>
      </c>
      <c r="D9" s="140">
        <v>51856.46</v>
      </c>
      <c r="E9" s="214">
        <f t="shared" si="6"/>
        <v>0.23369603026620397</v>
      </c>
      <c r="F9" s="215">
        <f t="shared" si="7"/>
        <v>0.2428656620009329</v>
      </c>
      <c r="G9" s="52">
        <f>(D9-C9)/C9</f>
        <v>-6.7804839728246788E-2</v>
      </c>
      <c r="I9" s="19">
        <v>14469.547999999999</v>
      </c>
      <c r="J9" s="140">
        <v>13295.419999999995</v>
      </c>
      <c r="K9" s="227">
        <f t="shared" si="8"/>
        <v>0.22954628355258067</v>
      </c>
      <c r="L9" s="228">
        <f t="shared" si="9"/>
        <v>0.20558066058440294</v>
      </c>
      <c r="M9" s="52">
        <f>(J9-I9)/I9</f>
        <v>-8.1144760016000794E-2</v>
      </c>
      <c r="O9" s="27">
        <f t="shared" si="10"/>
        <v>2.6011113402110024</v>
      </c>
      <c r="P9" s="143">
        <f t="shared" si="11"/>
        <v>2.5638888578202206</v>
      </c>
      <c r="Q9" s="52">
        <f t="shared" ref="Q9:Q20" si="12">(P9-O9)/O9</f>
        <v>-1.4310222640358932E-2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96773.129999999961</v>
      </c>
      <c r="D10" s="210">
        <f>D11+D12</f>
        <v>61987.399999999972</v>
      </c>
      <c r="E10" s="216">
        <f t="shared" si="6"/>
        <v>0.40654638234574492</v>
      </c>
      <c r="F10" s="217">
        <f t="shared" si="7"/>
        <v>0.29031312466598413</v>
      </c>
      <c r="G10" s="53">
        <f>(D10-C10)/C10</f>
        <v>-0.35945649376019978</v>
      </c>
      <c r="I10" s="224">
        <f>I11+I12</f>
        <v>11858.583000000001</v>
      </c>
      <c r="J10" s="225">
        <f>J11+J12</f>
        <v>9422.0809999999965</v>
      </c>
      <c r="K10" s="229">
        <f t="shared" si="8"/>
        <v>0.18812568684590653</v>
      </c>
      <c r="L10" s="230">
        <f t="shared" si="9"/>
        <v>0.1456890896308467</v>
      </c>
      <c r="M10" s="53">
        <f>(J10-I10)/I10</f>
        <v>-0.20546316537144479</v>
      </c>
      <c r="O10" s="63">
        <f t="shared" si="10"/>
        <v>1.2254003771501454</v>
      </c>
      <c r="P10" s="237">
        <f t="shared" si="11"/>
        <v>1.5199993869721911</v>
      </c>
      <c r="Q10" s="53">
        <f t="shared" si="12"/>
        <v>0.24041041223373899</v>
      </c>
      <c r="T10" s="2"/>
    </row>
    <row r="11" spans="1:20" ht="20.100000000000001" customHeight="1" x14ac:dyDescent="0.25">
      <c r="A11" s="8"/>
      <c r="B11" t="s">
        <v>6</v>
      </c>
      <c r="C11" s="19">
        <v>92961.209999999963</v>
      </c>
      <c r="D11" s="140">
        <v>59084.869999999974</v>
      </c>
      <c r="E11" s="214">
        <f t="shared" si="6"/>
        <v>0.39053240939900452</v>
      </c>
      <c r="F11" s="215">
        <f t="shared" si="7"/>
        <v>0.27671935312956292</v>
      </c>
      <c r="G11" s="52">
        <f t="shared" ref="G11:G19" si="13">(D11-C11)/C11</f>
        <v>-0.36441371621561297</v>
      </c>
      <c r="I11" s="19">
        <v>11113.815000000001</v>
      </c>
      <c r="J11" s="140">
        <v>8826.5949999999957</v>
      </c>
      <c r="K11" s="227">
        <f t="shared" si="8"/>
        <v>0.17631061656804517</v>
      </c>
      <c r="L11" s="228">
        <f t="shared" si="9"/>
        <v>0.13648137710662678</v>
      </c>
      <c r="M11" s="52">
        <f t="shared" ref="M11:M19" si="14">(J11-I11)/I11</f>
        <v>-0.20579971863846974</v>
      </c>
      <c r="O11" s="27">
        <f t="shared" si="10"/>
        <v>1.1955325237268324</v>
      </c>
      <c r="P11" s="143">
        <f t="shared" si="11"/>
        <v>1.4938841364972117</v>
      </c>
      <c r="Q11" s="52">
        <f t="shared" si="12"/>
        <v>0.24955541304750803</v>
      </c>
    </row>
    <row r="12" spans="1:20" ht="20.100000000000001" customHeight="1" x14ac:dyDescent="0.25">
      <c r="A12" s="8"/>
      <c r="B12" t="s">
        <v>39</v>
      </c>
      <c r="C12" s="19">
        <v>3811.9199999999996</v>
      </c>
      <c r="D12" s="140">
        <v>2902.5299999999993</v>
      </c>
      <c r="E12" s="218">
        <f t="shared" si="6"/>
        <v>1.6013972946740406E-2</v>
      </c>
      <c r="F12" s="219">
        <f t="shared" si="7"/>
        <v>1.3593771536421259E-2</v>
      </c>
      <c r="G12" s="52">
        <f t="shared" si="13"/>
        <v>-0.23856481772964816</v>
      </c>
      <c r="I12" s="19">
        <v>744.76800000000003</v>
      </c>
      <c r="J12" s="140">
        <v>595.48599999999999</v>
      </c>
      <c r="K12" s="231">
        <f t="shared" si="8"/>
        <v>1.181507027786137E-2</v>
      </c>
      <c r="L12" s="232">
        <f t="shared" si="9"/>
        <v>9.2077125242199052E-3</v>
      </c>
      <c r="M12" s="52">
        <f t="shared" si="14"/>
        <v>-0.20044094268282209</v>
      </c>
      <c r="O12" s="27">
        <f t="shared" si="10"/>
        <v>1.9537870679342695</v>
      </c>
      <c r="P12" s="143">
        <f t="shared" si="11"/>
        <v>2.0516101470096784</v>
      </c>
      <c r="Q12" s="52">
        <f t="shared" si="12"/>
        <v>5.0068444346310879E-2</v>
      </c>
    </row>
    <row r="13" spans="1:20" ht="20.100000000000001" customHeight="1" x14ac:dyDescent="0.25">
      <c r="A13" s="23" t="s">
        <v>111</v>
      </c>
      <c r="B13" s="15"/>
      <c r="C13" s="78">
        <f>SUM(C14:C16)</f>
        <v>37766.379999999997</v>
      </c>
      <c r="D13" s="210">
        <f>SUM(D14:D16)</f>
        <v>46111.42</v>
      </c>
      <c r="E13" s="216">
        <f t="shared" si="6"/>
        <v>0.15865752366689698</v>
      </c>
      <c r="F13" s="217">
        <f t="shared" si="7"/>
        <v>0.2159592178892091</v>
      </c>
      <c r="G13" s="53">
        <f t="shared" si="13"/>
        <v>0.22096478402219119</v>
      </c>
      <c r="I13" s="224">
        <f>SUM(I14:I16)</f>
        <v>20061.964</v>
      </c>
      <c r="J13" s="225">
        <f>SUM(J14:J16)</f>
        <v>24182.198000000011</v>
      </c>
      <c r="K13" s="229">
        <f t="shared" si="8"/>
        <v>0.31826490205261876</v>
      </c>
      <c r="L13" s="230">
        <f t="shared" si="9"/>
        <v>0.3739176527874134</v>
      </c>
      <c r="M13" s="53">
        <f t="shared" si="14"/>
        <v>0.20537540591738732</v>
      </c>
      <c r="O13" s="63">
        <f t="shared" si="10"/>
        <v>5.3121225809834041</v>
      </c>
      <c r="P13" s="237">
        <f t="shared" si="11"/>
        <v>5.2442969659143035</v>
      </c>
      <c r="Q13" s="53">
        <f t="shared" si="12"/>
        <v>-1.2768081691470376E-2</v>
      </c>
    </row>
    <row r="14" spans="1:20" ht="20.100000000000001" customHeight="1" x14ac:dyDescent="0.25">
      <c r="A14" s="8"/>
      <c r="B14" s="3" t="s">
        <v>7</v>
      </c>
      <c r="C14" s="31">
        <v>35054.07</v>
      </c>
      <c r="D14" s="141">
        <v>43431.03</v>
      </c>
      <c r="E14" s="214">
        <f t="shared" si="6"/>
        <v>0.14726304031908974</v>
      </c>
      <c r="F14" s="215">
        <f t="shared" si="7"/>
        <v>0.20340582161474918</v>
      </c>
      <c r="G14" s="52">
        <f t="shared" si="13"/>
        <v>0.23897253585674927</v>
      </c>
      <c r="I14" s="31">
        <v>18212.026000000002</v>
      </c>
      <c r="J14" s="141">
        <v>22971.56600000001</v>
      </c>
      <c r="K14" s="227">
        <f t="shared" si="8"/>
        <v>0.28891730994381942</v>
      </c>
      <c r="L14" s="228">
        <f t="shared" si="9"/>
        <v>0.35519823465059508</v>
      </c>
      <c r="M14" s="52">
        <f t="shared" si="14"/>
        <v>0.26134050105133871</v>
      </c>
      <c r="O14" s="27">
        <f t="shared" si="10"/>
        <v>5.1954098340078634</v>
      </c>
      <c r="P14" s="143">
        <f t="shared" si="11"/>
        <v>5.2892058972582534</v>
      </c>
      <c r="Q14" s="52">
        <f t="shared" si="12"/>
        <v>1.8053640857440018E-2</v>
      </c>
      <c r="S14" s="119"/>
    </row>
    <row r="15" spans="1:20" ht="20.100000000000001" customHeight="1" x14ac:dyDescent="0.25">
      <c r="A15" s="8"/>
      <c r="B15" s="3" t="s">
        <v>8</v>
      </c>
      <c r="C15" s="31">
        <v>1589.88</v>
      </c>
      <c r="D15" s="141">
        <v>1564.1300000000003</v>
      </c>
      <c r="E15" s="214">
        <f t="shared" si="6"/>
        <v>6.6791263480250485E-3</v>
      </c>
      <c r="F15" s="215">
        <f t="shared" si="7"/>
        <v>7.3254801408642097E-3</v>
      </c>
      <c r="G15" s="52">
        <f t="shared" si="13"/>
        <v>-1.6196190907489728E-2</v>
      </c>
      <c r="I15" s="31">
        <v>1610.3709999999999</v>
      </c>
      <c r="J15" s="141">
        <v>929.41100000000006</v>
      </c>
      <c r="K15" s="227">
        <f t="shared" si="8"/>
        <v>2.5547078470651116E-2</v>
      </c>
      <c r="L15" s="228">
        <f t="shared" si="9"/>
        <v>1.437103358407712E-2</v>
      </c>
      <c r="M15" s="52">
        <f t="shared" si="14"/>
        <v>-0.42285908029888758</v>
      </c>
      <c r="O15" s="27">
        <f t="shared" si="10"/>
        <v>10.128883940926359</v>
      </c>
      <c r="P15" s="143">
        <f t="shared" si="11"/>
        <v>5.9420316725591853</v>
      </c>
      <c r="Q15" s="52">
        <f t="shared" si="12"/>
        <v>-0.41335770977194713</v>
      </c>
    </row>
    <row r="16" spans="1:20" ht="20.100000000000001" customHeight="1" x14ac:dyDescent="0.25">
      <c r="A16" s="32"/>
      <c r="B16" s="33" t="s">
        <v>9</v>
      </c>
      <c r="C16" s="211">
        <v>1122.43</v>
      </c>
      <c r="D16" s="212">
        <v>1116.2600000000002</v>
      </c>
      <c r="E16" s="218">
        <f t="shared" si="6"/>
        <v>4.7153569997822192E-3</v>
      </c>
      <c r="F16" s="219">
        <f t="shared" si="7"/>
        <v>5.2279161335957256E-3</v>
      </c>
      <c r="G16" s="52">
        <f t="shared" si="13"/>
        <v>-5.4970020402161784E-3</v>
      </c>
      <c r="I16" s="211">
        <v>239.56699999999989</v>
      </c>
      <c r="J16" s="212">
        <v>281.22099999999989</v>
      </c>
      <c r="K16" s="231">
        <f t="shared" si="8"/>
        <v>3.8005136381482735E-3</v>
      </c>
      <c r="L16" s="232">
        <f t="shared" si="9"/>
        <v>4.3483845527411986E-3</v>
      </c>
      <c r="M16" s="52">
        <f t="shared" si="14"/>
        <v>0.17387202744952357</v>
      </c>
      <c r="O16" s="27">
        <f t="shared" si="10"/>
        <v>2.1343602719100514</v>
      </c>
      <c r="P16" s="143">
        <f t="shared" si="11"/>
        <v>2.5193144966226493</v>
      </c>
      <c r="Q16" s="52">
        <f t="shared" si="12"/>
        <v>0.18036047136882852</v>
      </c>
    </row>
    <row r="17" spans="1:17" ht="20.100000000000001" customHeight="1" x14ac:dyDescent="0.25">
      <c r="A17" s="8" t="s">
        <v>112</v>
      </c>
      <c r="B17" s="3"/>
      <c r="C17" s="19">
        <v>96.81</v>
      </c>
      <c r="D17" s="140">
        <v>274.04999999999995</v>
      </c>
      <c r="E17" s="214">
        <f t="shared" si="6"/>
        <v>4.0670127415421597E-4</v>
      </c>
      <c r="F17" s="215">
        <f t="shared" si="7"/>
        <v>1.2834916743517711E-3</v>
      </c>
      <c r="G17" s="54">
        <f t="shared" si="13"/>
        <v>1.8308026030368758</v>
      </c>
      <c r="I17" s="31">
        <v>121.55500000000001</v>
      </c>
      <c r="J17" s="141">
        <v>63.709000000000003</v>
      </c>
      <c r="K17" s="227">
        <f t="shared" si="8"/>
        <v>1.928360063302181E-3</v>
      </c>
      <c r="L17" s="228">
        <f t="shared" si="9"/>
        <v>9.8510150902880343E-4</v>
      </c>
      <c r="M17" s="54">
        <f t="shared" si="14"/>
        <v>-0.47588334498786555</v>
      </c>
      <c r="O17" s="238">
        <f t="shared" si="10"/>
        <v>12.556037599421547</v>
      </c>
      <c r="P17" s="239">
        <f t="shared" si="11"/>
        <v>2.3247217661010771</v>
      </c>
      <c r="Q17" s="54">
        <f t="shared" si="12"/>
        <v>-0.81485227742483213</v>
      </c>
    </row>
    <row r="18" spans="1:17" ht="20.100000000000001" customHeight="1" x14ac:dyDescent="0.25">
      <c r="A18" s="8" t="s">
        <v>10</v>
      </c>
      <c r="C18" s="19">
        <v>1124.2100000000003</v>
      </c>
      <c r="D18" s="140">
        <v>731.35</v>
      </c>
      <c r="E18" s="214">
        <f t="shared" si="6"/>
        <v>4.7228348250894659E-3</v>
      </c>
      <c r="F18" s="215">
        <f t="shared" si="7"/>
        <v>3.4252203467876959E-3</v>
      </c>
      <c r="G18" s="52">
        <f t="shared" si="13"/>
        <v>-0.34945428345238</v>
      </c>
      <c r="I18" s="19">
        <v>706.67299999999989</v>
      </c>
      <c r="J18" s="140">
        <v>429.02499999999992</v>
      </c>
      <c r="K18" s="227">
        <f t="shared" si="8"/>
        <v>1.1210727580222466E-2</v>
      </c>
      <c r="L18" s="228">
        <f t="shared" si="9"/>
        <v>6.6338064466728765E-3</v>
      </c>
      <c r="M18" s="52">
        <f t="shared" si="14"/>
        <v>-0.39289459198243037</v>
      </c>
      <c r="O18" s="27">
        <f t="shared" si="10"/>
        <v>6.2859519128988328</v>
      </c>
      <c r="P18" s="143">
        <f t="shared" si="11"/>
        <v>5.8662063307581853</v>
      </c>
      <c r="Q18" s="52">
        <f t="shared" si="12"/>
        <v>-6.6775181858983929E-2</v>
      </c>
    </row>
    <row r="19" spans="1:17" ht="20.100000000000001" customHeight="1" thickBot="1" x14ac:dyDescent="0.3">
      <c r="A19" s="8" t="s">
        <v>11</v>
      </c>
      <c r="B19" s="10"/>
      <c r="C19" s="21">
        <v>1844.7500000000002</v>
      </c>
      <c r="D19" s="142">
        <v>1201.7</v>
      </c>
      <c r="E19" s="220">
        <f t="shared" si="6"/>
        <v>7.7498417053609133E-3</v>
      </c>
      <c r="F19" s="221">
        <f t="shared" si="7"/>
        <v>5.6280676703832286E-3</v>
      </c>
      <c r="G19" s="55">
        <f t="shared" si="13"/>
        <v>-0.34858381894565665</v>
      </c>
      <c r="I19" s="21">
        <v>388.87999999999994</v>
      </c>
      <c r="J19" s="142">
        <v>297.11899999999991</v>
      </c>
      <c r="K19" s="233">
        <f t="shared" si="8"/>
        <v>6.1692292494504707E-3</v>
      </c>
      <c r="L19" s="234">
        <f t="shared" si="9"/>
        <v>4.5942076513699626E-3</v>
      </c>
      <c r="M19" s="55">
        <f t="shared" si="14"/>
        <v>-0.23596225056572731</v>
      </c>
      <c r="O19" s="240">
        <f t="shared" si="10"/>
        <v>2.1080363192844551</v>
      </c>
      <c r="P19" s="241">
        <f t="shared" si="11"/>
        <v>2.4724889739535652</v>
      </c>
      <c r="Q19" s="55">
        <f t="shared" si="12"/>
        <v>0.17288727491792866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238037.12</v>
      </c>
      <c r="D20" s="145">
        <f>D8+D9+D10+D13+D17+D18+D19</f>
        <v>213519.10999999996</v>
      </c>
      <c r="E20" s="222">
        <f>E8+E9+E10+E13+E17+E18+E19</f>
        <v>1</v>
      </c>
      <c r="F20" s="223">
        <f>F8+F9+F10+F13+F17+F18+F19</f>
        <v>1.0000000000000002</v>
      </c>
      <c r="G20" s="55">
        <f>(D20-C20)/C20</f>
        <v>-0.10300078407939081</v>
      </c>
      <c r="H20" s="1"/>
      <c r="I20" s="213">
        <f>I8+I9+I10+I13+I17+I18+I19</f>
        <v>63035.426999999996</v>
      </c>
      <c r="J20" s="226">
        <f>J8+J9+J10+J13+J17+J18+J19</f>
        <v>64672.523000000008</v>
      </c>
      <c r="K20" s="235">
        <f>K8+K9+K10+K13+K17+K18+K19</f>
        <v>0.99999999999999989</v>
      </c>
      <c r="L20" s="236">
        <f>L8+L9+L10+L13+L17+L18+L19</f>
        <v>0.99999999999999989</v>
      </c>
      <c r="M20" s="55">
        <f>(J20-I20)/I20</f>
        <v>2.5971046408553914E-2</v>
      </c>
      <c r="N20" s="1"/>
      <c r="O20" s="24">
        <f t="shared" si="10"/>
        <v>2.648134332998147</v>
      </c>
      <c r="P20" s="242">
        <f t="shared" si="11"/>
        <v>3.0288868757461578</v>
      </c>
      <c r="Q20" s="55">
        <f t="shared" si="12"/>
        <v>0.14378143057302264</v>
      </c>
    </row>
    <row r="21" spans="1:17" x14ac:dyDescent="0.25">
      <c r="J21" s="270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5" t="s">
        <v>2</v>
      </c>
      <c r="B24" s="338"/>
      <c r="C24" s="360" t="s">
        <v>1</v>
      </c>
      <c r="D24" s="361"/>
      <c r="E24" s="358" t="s">
        <v>105</v>
      </c>
      <c r="F24" s="358"/>
      <c r="G24" s="130" t="s">
        <v>0</v>
      </c>
      <c r="I24" s="362">
        <v>1000</v>
      </c>
      <c r="J24" s="361"/>
      <c r="K24" s="358" t="s">
        <v>105</v>
      </c>
      <c r="L24" s="358"/>
      <c r="M24" s="130" t="s">
        <v>0</v>
      </c>
      <c r="O24" s="368" t="s">
        <v>22</v>
      </c>
      <c r="P24" s="358"/>
      <c r="Q24" s="130" t="s">
        <v>0</v>
      </c>
    </row>
    <row r="25" spans="1:17" ht="15" customHeight="1" x14ac:dyDescent="0.25">
      <c r="A25" s="359"/>
      <c r="B25" s="339"/>
      <c r="C25" s="363" t="str">
        <f>C5</f>
        <v>jan</v>
      </c>
      <c r="D25" s="364"/>
      <c r="E25" s="365" t="str">
        <f>C5</f>
        <v>jan</v>
      </c>
      <c r="F25" s="365"/>
      <c r="G25" s="131" t="str">
        <f>G5</f>
        <v>2024 /2023</v>
      </c>
      <c r="I25" s="366" t="str">
        <f>C5</f>
        <v>jan</v>
      </c>
      <c r="J25" s="364"/>
      <c r="K25" s="354" t="str">
        <f>C5</f>
        <v>jan</v>
      </c>
      <c r="L25" s="355"/>
      <c r="M25" s="131" t="str">
        <f>G5</f>
        <v>2024 /2023</v>
      </c>
      <c r="O25" s="366" t="str">
        <f>C5</f>
        <v>jan</v>
      </c>
      <c r="P25" s="364"/>
      <c r="Q25" s="131" t="str">
        <f>G5</f>
        <v>2024 /2023</v>
      </c>
    </row>
    <row r="26" spans="1:17" ht="19.5" customHeight="1" x14ac:dyDescent="0.25">
      <c r="A26" s="359"/>
      <c r="B26" s="339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109</v>
      </c>
      <c r="B27" s="15"/>
      <c r="C27" s="78">
        <f>C28+C29</f>
        <v>44329.87</v>
      </c>
      <c r="D27" s="210">
        <f>D28+D29</f>
        <v>37097.000000000007</v>
      </c>
      <c r="E27" s="216">
        <f>C27/$C$40</f>
        <v>0.43501287918627524</v>
      </c>
      <c r="F27" s="217">
        <f>D27/$D$40</f>
        <v>0.38560666498621432</v>
      </c>
      <c r="G27" s="53">
        <f>(D27-C27)/C27</f>
        <v>-0.16316018973211505</v>
      </c>
      <c r="I27" s="78">
        <f>I28+I29</f>
        <v>11624.620999999999</v>
      </c>
      <c r="J27" s="210">
        <f>J28+J29</f>
        <v>10195.710999999998</v>
      </c>
      <c r="K27" s="216">
        <f>I27/$I$40</f>
        <v>0.41439316923755659</v>
      </c>
      <c r="L27" s="217">
        <f>J27/$J$40</f>
        <v>0.34134129908217559</v>
      </c>
      <c r="M27" s="53">
        <f>(J27-I27)/I27</f>
        <v>-0.12292099673615181</v>
      </c>
      <c r="O27" s="63">
        <f t="shared" ref="O27" si="15">(I27/C27)*10</f>
        <v>2.6222998172564003</v>
      </c>
      <c r="P27" s="237">
        <f t="shared" ref="P27" si="16">(J27/D27)*10</f>
        <v>2.7483923228293383</v>
      </c>
      <c r="Q27" s="53">
        <f>(P27-O27)/O27</f>
        <v>4.8084702116504445E-2</v>
      </c>
    </row>
    <row r="28" spans="1:17" ht="20.100000000000001" customHeight="1" x14ac:dyDescent="0.25">
      <c r="A28" s="8" t="s">
        <v>4</v>
      </c>
      <c r="C28" s="19">
        <v>19849.280000000006</v>
      </c>
      <c r="D28" s="140">
        <v>17606.249999999996</v>
      </c>
      <c r="E28" s="214">
        <f>C28/$C$40</f>
        <v>0.19478271518898096</v>
      </c>
      <c r="F28" s="215">
        <f>D28/$D$40</f>
        <v>0.18300906664726346</v>
      </c>
      <c r="G28" s="52">
        <f>(D28-C28)/C28</f>
        <v>-0.11300309129600716</v>
      </c>
      <c r="I28" s="19">
        <v>5711.0339999999997</v>
      </c>
      <c r="J28" s="140">
        <v>5591.4649999999983</v>
      </c>
      <c r="K28" s="214">
        <f>I28/$I$40</f>
        <v>0.20358629144842139</v>
      </c>
      <c r="L28" s="215">
        <f>J28/$J$40</f>
        <v>0.18719615796019687</v>
      </c>
      <c r="M28" s="52">
        <f>(J28-I28)/I28</f>
        <v>-2.0936488909013909E-2</v>
      </c>
      <c r="O28" s="27">
        <f t="shared" ref="O28:O40" si="17">(I28/C28)*10</f>
        <v>2.8771995760047711</v>
      </c>
      <c r="P28" s="143">
        <f t="shared" ref="P28:P40" si="18">(J28/D28)*10</f>
        <v>3.1758409655662052</v>
      </c>
      <c r="Q28" s="52">
        <f>(P28-O28)/O28</f>
        <v>0.10379585484859634</v>
      </c>
    </row>
    <row r="29" spans="1:17" ht="20.100000000000001" customHeight="1" x14ac:dyDescent="0.25">
      <c r="A29" s="8" t="s">
        <v>5</v>
      </c>
      <c r="C29" s="19">
        <v>24480.589999999997</v>
      </c>
      <c r="D29" s="140">
        <v>19490.750000000011</v>
      </c>
      <c r="E29" s="214">
        <f>C29/$C$40</f>
        <v>0.24023016399729427</v>
      </c>
      <c r="F29" s="215">
        <f>D29/$D$40</f>
        <v>0.20259759833895083</v>
      </c>
      <c r="G29" s="52">
        <f t="shared" ref="G29:G40" si="19">(D29-C29)/C29</f>
        <v>-0.20382842080194907</v>
      </c>
      <c r="I29" s="19">
        <v>5913.5869999999986</v>
      </c>
      <c r="J29" s="140">
        <v>4604.2459999999992</v>
      </c>
      <c r="K29" s="214">
        <f t="shared" ref="K29:K39" si="20">I29/$I$40</f>
        <v>0.21080687778913515</v>
      </c>
      <c r="L29" s="215">
        <f t="shared" ref="L29:L39" si="21">J29/$J$40</f>
        <v>0.15414514112197872</v>
      </c>
      <c r="M29" s="52">
        <f t="shared" ref="M29:M40" si="22">(J29-I29)/I29</f>
        <v>-0.22141231709282366</v>
      </c>
      <c r="O29" s="27">
        <f t="shared" si="17"/>
        <v>2.4156227443864706</v>
      </c>
      <c r="P29" s="143">
        <f t="shared" si="18"/>
        <v>2.362272359965623</v>
      </c>
      <c r="Q29" s="52">
        <f t="shared" ref="Q29:Q38" si="23">(P29-O29)/O29</f>
        <v>-2.2085561391912523E-2</v>
      </c>
    </row>
    <row r="30" spans="1:17" ht="20.100000000000001" customHeight="1" x14ac:dyDescent="0.25">
      <c r="A30" s="23" t="s">
        <v>38</v>
      </c>
      <c r="B30" s="15"/>
      <c r="C30" s="78">
        <f>C31+C32</f>
        <v>26855.269999999993</v>
      </c>
      <c r="D30" s="210">
        <f>D31+D32</f>
        <v>22090.67</v>
      </c>
      <c r="E30" s="216">
        <f>C30/$C$40</f>
        <v>0.26353310587251438</v>
      </c>
      <c r="F30" s="217">
        <f>D30/$D$40</f>
        <v>0.22962259983316743</v>
      </c>
      <c r="G30" s="53">
        <f>(D30-C30)/C30</f>
        <v>-0.17741769120176398</v>
      </c>
      <c r="I30" s="78">
        <f>I31+I32</f>
        <v>3244.0819999999994</v>
      </c>
      <c r="J30" s="210">
        <f>J31+J32</f>
        <v>3506.5510000000008</v>
      </c>
      <c r="K30" s="216">
        <f t="shared" si="20"/>
        <v>0.11564466671614591</v>
      </c>
      <c r="L30" s="217">
        <f t="shared" si="21"/>
        <v>0.11739550813453838</v>
      </c>
      <c r="M30" s="53">
        <f t="shared" si="22"/>
        <v>8.0907017763423197E-2</v>
      </c>
      <c r="O30" s="63">
        <f t="shared" si="17"/>
        <v>1.2079871101649695</v>
      </c>
      <c r="P30" s="237">
        <f t="shared" si="18"/>
        <v>1.5873447930732754</v>
      </c>
      <c r="Q30" s="53">
        <f t="shared" si="23"/>
        <v>0.31404116791982872</v>
      </c>
    </row>
    <row r="31" spans="1:17" ht="20.100000000000001" customHeight="1" x14ac:dyDescent="0.25">
      <c r="A31" s="8"/>
      <c r="B31" t="s">
        <v>6</v>
      </c>
      <c r="C31" s="31">
        <v>25559.129999999994</v>
      </c>
      <c r="D31" s="141">
        <v>20623.219999999998</v>
      </c>
      <c r="E31" s="214">
        <f t="shared" ref="E31:E38" si="24">C31/$C$40</f>
        <v>0.25081397104923386</v>
      </c>
      <c r="F31" s="215">
        <f t="shared" ref="F31:F38" si="25">D31/$D$40</f>
        <v>0.21436911570954503</v>
      </c>
      <c r="G31" s="52">
        <f>(D31-C31)/C31</f>
        <v>-0.1931172931160019</v>
      </c>
      <c r="I31" s="31">
        <v>2964.4879999999994</v>
      </c>
      <c r="J31" s="141">
        <v>3221.8700000000008</v>
      </c>
      <c r="K31" s="214">
        <f>I31/$I$40</f>
        <v>0.10567773155672822</v>
      </c>
      <c r="L31" s="215">
        <f>J31/$J$40</f>
        <v>0.10786469832990457</v>
      </c>
      <c r="M31" s="52">
        <f>(J31-I31)/I31</f>
        <v>8.6821737851528316E-2</v>
      </c>
      <c r="O31" s="27">
        <f t="shared" si="17"/>
        <v>1.1598548150895591</v>
      </c>
      <c r="P31" s="143">
        <f t="shared" si="18"/>
        <v>1.5622536150998734</v>
      </c>
      <c r="Q31" s="52">
        <f t="shared" si="23"/>
        <v>0.34693893992175451</v>
      </c>
    </row>
    <row r="32" spans="1:17" ht="20.100000000000001" customHeight="1" x14ac:dyDescent="0.25">
      <c r="A32" s="8"/>
      <c r="B32" t="s">
        <v>39</v>
      </c>
      <c r="C32" s="31">
        <v>1296.1400000000001</v>
      </c>
      <c r="D32" s="141">
        <v>1467.4499999999998</v>
      </c>
      <c r="E32" s="218">
        <f t="shared" si="24"/>
        <v>1.2719134823280529E-2</v>
      </c>
      <c r="F32" s="219">
        <f t="shared" si="25"/>
        <v>1.5253484123622395E-2</v>
      </c>
      <c r="G32" s="52">
        <f>(D32-C32)/C32</f>
        <v>0.13216936442050992</v>
      </c>
      <c r="I32" s="31">
        <v>279.59400000000005</v>
      </c>
      <c r="J32" s="141">
        <v>284.68099999999993</v>
      </c>
      <c r="K32" s="218">
        <f>I32/$I$40</f>
        <v>9.9669351594177061E-3</v>
      </c>
      <c r="L32" s="219">
        <f>J32/$J$40</f>
        <v>9.5308098046338139E-3</v>
      </c>
      <c r="M32" s="52">
        <f>(J32-I32)/I32</f>
        <v>1.819423878910089E-2</v>
      </c>
      <c r="O32" s="27">
        <f t="shared" si="17"/>
        <v>2.1571280880151837</v>
      </c>
      <c r="P32" s="143">
        <f t="shared" si="18"/>
        <v>1.9399706974683972</v>
      </c>
      <c r="Q32" s="52">
        <f t="shared" si="23"/>
        <v>-0.10066967824177624</v>
      </c>
    </row>
    <row r="33" spans="1:17" ht="20.100000000000001" customHeight="1" x14ac:dyDescent="0.25">
      <c r="A33" s="23" t="s">
        <v>111</v>
      </c>
      <c r="B33" s="15"/>
      <c r="C33" s="78">
        <f>SUM(C34:C36)</f>
        <v>29615.55</v>
      </c>
      <c r="D33" s="210">
        <f>SUM(D34:D36)</f>
        <v>35968.109999999993</v>
      </c>
      <c r="E33" s="216">
        <f t="shared" si="24"/>
        <v>0.29061997416606666</v>
      </c>
      <c r="F33" s="217">
        <f t="shared" si="25"/>
        <v>0.3738723601088309</v>
      </c>
      <c r="G33" s="53">
        <f t="shared" si="19"/>
        <v>0.2145008281122584</v>
      </c>
      <c r="I33" s="78">
        <f>SUM(I34:I36)</f>
        <v>12760.982000000002</v>
      </c>
      <c r="J33" s="210">
        <f>SUM(J34:J36)</f>
        <v>15879.618999999999</v>
      </c>
      <c r="K33" s="216">
        <f t="shared" si="20"/>
        <v>0.45490203711272947</v>
      </c>
      <c r="L33" s="217">
        <f t="shared" si="21"/>
        <v>0.53163234799319037</v>
      </c>
      <c r="M33" s="53">
        <f t="shared" si="22"/>
        <v>0.24438848044766434</v>
      </c>
      <c r="O33" s="63">
        <f t="shared" si="17"/>
        <v>4.3088789504162515</v>
      </c>
      <c r="P33" s="237">
        <f t="shared" si="18"/>
        <v>4.414916157674118</v>
      </c>
      <c r="Q33" s="53">
        <f t="shared" si="23"/>
        <v>2.4609001199168767E-2</v>
      </c>
    </row>
    <row r="34" spans="1:17" ht="20.100000000000001" customHeight="1" x14ac:dyDescent="0.25">
      <c r="A34" s="8"/>
      <c r="B34" s="3" t="s">
        <v>7</v>
      </c>
      <c r="C34" s="31">
        <v>27497.019999999997</v>
      </c>
      <c r="D34" s="141">
        <v>34199.469999999994</v>
      </c>
      <c r="E34" s="214">
        <f t="shared" si="24"/>
        <v>0.26983065457314881</v>
      </c>
      <c r="F34" s="215">
        <f t="shared" si="25"/>
        <v>0.35548814111642668</v>
      </c>
      <c r="G34" s="52">
        <f t="shared" si="19"/>
        <v>0.24375186838428303</v>
      </c>
      <c r="I34" s="31">
        <v>12110.056000000002</v>
      </c>
      <c r="J34" s="141">
        <v>15313.905999999999</v>
      </c>
      <c r="K34" s="214">
        <f t="shared" si="20"/>
        <v>0.4316979009882807</v>
      </c>
      <c r="L34" s="215">
        <f t="shared" si="21"/>
        <v>0.51269289292942144</v>
      </c>
      <c r="M34" s="52">
        <f t="shared" si="22"/>
        <v>0.26456112176524998</v>
      </c>
      <c r="O34" s="27">
        <f t="shared" si="17"/>
        <v>4.404133975245319</v>
      </c>
      <c r="P34" s="143">
        <f t="shared" si="18"/>
        <v>4.477819685509747</v>
      </c>
      <c r="Q34" s="52">
        <f t="shared" si="23"/>
        <v>1.6731032861079912E-2</v>
      </c>
    </row>
    <row r="35" spans="1:17" ht="20.100000000000001" customHeight="1" x14ac:dyDescent="0.25">
      <c r="A35" s="8"/>
      <c r="B35" s="3" t="s">
        <v>8</v>
      </c>
      <c r="C35" s="31">
        <v>1084.3099999999997</v>
      </c>
      <c r="D35" s="141">
        <v>787.86999999999989</v>
      </c>
      <c r="E35" s="214">
        <f t="shared" si="24"/>
        <v>1.0640428564993986E-2</v>
      </c>
      <c r="F35" s="215">
        <f t="shared" si="25"/>
        <v>8.1895550352505207E-3</v>
      </c>
      <c r="G35" s="52">
        <f t="shared" si="19"/>
        <v>-0.27339045107026577</v>
      </c>
      <c r="I35" s="31">
        <v>473.20699999999999</v>
      </c>
      <c r="J35" s="141">
        <v>381.16300000000001</v>
      </c>
      <c r="K35" s="214">
        <f t="shared" si="20"/>
        <v>1.6868829395418262E-2</v>
      </c>
      <c r="L35" s="215">
        <f t="shared" si="21"/>
        <v>1.2760922076161176E-2</v>
      </c>
      <c r="M35" s="52">
        <f t="shared" si="22"/>
        <v>-0.19451107020817524</v>
      </c>
      <c r="O35" s="27">
        <f t="shared" si="17"/>
        <v>4.3641301841724243</v>
      </c>
      <c r="P35" s="143">
        <f t="shared" si="18"/>
        <v>4.8378920380265793</v>
      </c>
      <c r="Q35" s="52">
        <f t="shared" si="23"/>
        <v>0.10855813962020822</v>
      </c>
    </row>
    <row r="36" spans="1:17" ht="20.100000000000001" customHeight="1" x14ac:dyDescent="0.25">
      <c r="A36" s="32"/>
      <c r="B36" s="33" t="s">
        <v>9</v>
      </c>
      <c r="C36" s="211">
        <v>1034.2199999999998</v>
      </c>
      <c r="D36" s="212">
        <v>980.76999999999987</v>
      </c>
      <c r="E36" s="218">
        <f t="shared" si="24"/>
        <v>1.0148891027923823E-2</v>
      </c>
      <c r="F36" s="219">
        <f t="shared" si="25"/>
        <v>1.0194663957153658E-2</v>
      </c>
      <c r="G36" s="52">
        <f t="shared" si="19"/>
        <v>-5.1681460424281046E-2</v>
      </c>
      <c r="I36" s="211">
        <v>177.71899999999999</v>
      </c>
      <c r="J36" s="212">
        <v>184.54999999999998</v>
      </c>
      <c r="K36" s="218">
        <f t="shared" si="20"/>
        <v>6.335306729030505E-3</v>
      </c>
      <c r="L36" s="219">
        <f t="shared" si="21"/>
        <v>6.1785329876077807E-3</v>
      </c>
      <c r="M36" s="52">
        <f t="shared" si="22"/>
        <v>3.8437083260652989E-2</v>
      </c>
      <c r="O36" s="314">
        <f t="shared" si="17"/>
        <v>1.7183868035814434</v>
      </c>
      <c r="P36" s="315">
        <f t="shared" si="18"/>
        <v>1.8816847986785892</v>
      </c>
      <c r="Q36" s="316">
        <f t="shared" si="23"/>
        <v>9.5029823760751586E-2</v>
      </c>
    </row>
    <row r="37" spans="1:17" ht="20.100000000000001" customHeight="1" x14ac:dyDescent="0.25">
      <c r="A37" s="8" t="s">
        <v>112</v>
      </c>
      <c r="B37" s="3"/>
      <c r="C37" s="19"/>
      <c r="D37" s="140">
        <v>241.98</v>
      </c>
      <c r="E37" s="214">
        <f t="shared" si="24"/>
        <v>0</v>
      </c>
      <c r="F37" s="215">
        <f t="shared" si="25"/>
        <v>2.5152734936346368E-3</v>
      </c>
      <c r="G37" s="54"/>
      <c r="I37" s="19"/>
      <c r="J37" s="140">
        <v>57.936999999999998</v>
      </c>
      <c r="K37" s="214">
        <f>I37/$I$40</f>
        <v>0</v>
      </c>
      <c r="L37" s="215">
        <f>J37/$J$40</f>
        <v>1.939667654852517E-3</v>
      </c>
      <c r="M37" s="54"/>
      <c r="O37" s="27"/>
      <c r="P37" s="143">
        <f t="shared" ref="P37" si="26">(J37/D37)*10</f>
        <v>2.3942887841970411</v>
      </c>
      <c r="Q37" s="52"/>
    </row>
    <row r="38" spans="1:17" ht="20.100000000000001" customHeight="1" x14ac:dyDescent="0.25">
      <c r="A38" s="8" t="s">
        <v>10</v>
      </c>
      <c r="C38" s="19">
        <v>546.9899999999999</v>
      </c>
      <c r="D38" s="140">
        <v>289.87999999999994</v>
      </c>
      <c r="E38" s="214">
        <f t="shared" si="24"/>
        <v>5.3676605590339118E-3</v>
      </c>
      <c r="F38" s="215">
        <f t="shared" si="25"/>
        <v>3.013172494978132E-3</v>
      </c>
      <c r="G38" s="52">
        <f t="shared" si="19"/>
        <v>-0.47004515621857806</v>
      </c>
      <c r="I38" s="19">
        <v>296.12799999999999</v>
      </c>
      <c r="J38" s="140">
        <v>110.52000000000002</v>
      </c>
      <c r="K38" s="214">
        <f t="shared" si="20"/>
        <v>1.0556337313705037E-2</v>
      </c>
      <c r="L38" s="215">
        <f t="shared" si="21"/>
        <v>3.7000892212972754E-3</v>
      </c>
      <c r="M38" s="52">
        <f t="shared" si="22"/>
        <v>-0.6267830127512426</v>
      </c>
      <c r="O38" s="27">
        <f t="shared" si="17"/>
        <v>5.413773560759795</v>
      </c>
      <c r="P38" s="143">
        <f t="shared" si="18"/>
        <v>3.812612115358081</v>
      </c>
      <c r="Q38" s="52">
        <f t="shared" si="23"/>
        <v>-0.29575700339727534</v>
      </c>
    </row>
    <row r="39" spans="1:17" ht="20.100000000000001" customHeight="1" thickBot="1" x14ac:dyDescent="0.3">
      <c r="A39" s="8" t="s">
        <v>11</v>
      </c>
      <c r="B39" s="10"/>
      <c r="C39" s="21">
        <v>557.04999999999995</v>
      </c>
      <c r="D39" s="142">
        <v>516.61</v>
      </c>
      <c r="E39" s="220">
        <f>C39/$C$40</f>
        <v>5.4663802161096925E-3</v>
      </c>
      <c r="F39" s="221">
        <f>D39/$D$40</f>
        <v>5.3699290831745999E-3</v>
      </c>
      <c r="G39" s="55">
        <f t="shared" si="19"/>
        <v>-7.2596714837088128E-2</v>
      </c>
      <c r="I39" s="21">
        <v>126.34100000000001</v>
      </c>
      <c r="J39" s="142">
        <v>119.21200000000002</v>
      </c>
      <c r="K39" s="220">
        <f t="shared" si="20"/>
        <v>4.5037896198630595E-3</v>
      </c>
      <c r="L39" s="221">
        <f t="shared" si="21"/>
        <v>3.9910879139458087E-3</v>
      </c>
      <c r="M39" s="55">
        <f t="shared" si="22"/>
        <v>-5.6426654846803412E-2</v>
      </c>
      <c r="O39" s="240">
        <f t="shared" si="17"/>
        <v>2.2680369805223952</v>
      </c>
      <c r="P39" s="241">
        <f t="shared" si="18"/>
        <v>2.3075821219101451</v>
      </c>
      <c r="Q39" s="55">
        <f>(P39-O39)/O39</f>
        <v>1.7435845062209476E-2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101904.73000000001</v>
      </c>
      <c r="D40" s="226">
        <f>D28+D29+D30+D33+D37+D38+D39</f>
        <v>96204.25</v>
      </c>
      <c r="E40" s="222">
        <f>C40/$C$40</f>
        <v>1</v>
      </c>
      <c r="F40" s="223">
        <f>D40/$D$40</f>
        <v>1</v>
      </c>
      <c r="G40" s="55">
        <f t="shared" si="19"/>
        <v>-5.5939307233334602E-2</v>
      </c>
      <c r="H40" s="1"/>
      <c r="I40" s="213">
        <f>I28+I29+I30+I33+I37+I38+I39</f>
        <v>28052.153999999999</v>
      </c>
      <c r="J40" s="226">
        <f>J28+J29+J30+J33+J37+J38+J39</f>
        <v>29869.55</v>
      </c>
      <c r="K40" s="222">
        <f>K28+K29+K30+K33+K37+K38+K39</f>
        <v>1</v>
      </c>
      <c r="L40" s="223">
        <f>L28+L29+L30+L33+L37+L38+L39</f>
        <v>0.99999999999999989</v>
      </c>
      <c r="M40" s="55">
        <f t="shared" si="22"/>
        <v>6.4786326212240272E-2</v>
      </c>
      <c r="N40" s="1"/>
      <c r="O40" s="24">
        <f t="shared" si="17"/>
        <v>2.7527823291421303</v>
      </c>
      <c r="P40" s="242">
        <f t="shared" si="18"/>
        <v>3.1048056608725707</v>
      </c>
      <c r="Q40" s="55">
        <f>(P40-O40)/O40</f>
        <v>0.12787910181047407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5" t="s">
        <v>15</v>
      </c>
      <c r="B44" s="338"/>
      <c r="C44" s="360" t="s">
        <v>1</v>
      </c>
      <c r="D44" s="361"/>
      <c r="E44" s="358" t="s">
        <v>105</v>
      </c>
      <c r="F44" s="358"/>
      <c r="G44" s="130" t="s">
        <v>0</v>
      </c>
      <c r="I44" s="362">
        <v>1000</v>
      </c>
      <c r="J44" s="361"/>
      <c r="K44" s="358" t="s">
        <v>105</v>
      </c>
      <c r="L44" s="358"/>
      <c r="M44" s="130" t="s">
        <v>0</v>
      </c>
      <c r="O44" s="368" t="s">
        <v>22</v>
      </c>
      <c r="P44" s="358"/>
      <c r="Q44" s="130" t="s">
        <v>0</v>
      </c>
    </row>
    <row r="45" spans="1:17" ht="15" customHeight="1" x14ac:dyDescent="0.25">
      <c r="A45" s="359"/>
      <c r="B45" s="339"/>
      <c r="C45" s="363" t="str">
        <f>C5</f>
        <v>jan</v>
      </c>
      <c r="D45" s="364"/>
      <c r="E45" s="365" t="str">
        <f>C25</f>
        <v>jan</v>
      </c>
      <c r="F45" s="365"/>
      <c r="G45" s="131" t="str">
        <f>G25</f>
        <v>2024 /2023</v>
      </c>
      <c r="I45" s="366" t="str">
        <f>C5</f>
        <v>jan</v>
      </c>
      <c r="J45" s="364"/>
      <c r="K45" s="354" t="str">
        <f>C25</f>
        <v>jan</v>
      </c>
      <c r="L45" s="355"/>
      <c r="M45" s="131" t="str">
        <f>G45</f>
        <v>2024 /2023</v>
      </c>
      <c r="O45" s="366" t="str">
        <f>C5</f>
        <v>jan</v>
      </c>
      <c r="P45" s="364"/>
      <c r="Q45" s="131" t="str">
        <f>Q25</f>
        <v>2024 /2023</v>
      </c>
    </row>
    <row r="46" spans="1:17" ht="15.75" customHeight="1" x14ac:dyDescent="0.25">
      <c r="A46" s="359"/>
      <c r="B46" s="339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68" customFormat="1" ht="15.75" customHeight="1" x14ac:dyDescent="0.25">
      <c r="A47" s="23" t="s">
        <v>109</v>
      </c>
      <c r="B47" s="15"/>
      <c r="C47" s="78">
        <f>C48+C49</f>
        <v>56101.97</v>
      </c>
      <c r="D47" s="210">
        <f>D48+D49</f>
        <v>66116.19</v>
      </c>
      <c r="E47" s="216">
        <f>C47/$C$60</f>
        <v>0.4121133111671661</v>
      </c>
      <c r="F47" s="217">
        <f>D47/$D$60</f>
        <v>0.56357898735079259</v>
      </c>
      <c r="G47" s="53">
        <f>(D47-C47)/C47</f>
        <v>0.17850032717211181</v>
      </c>
      <c r="H47"/>
      <c r="I47" s="78">
        <f>I48+I49</f>
        <v>18273.151000000002</v>
      </c>
      <c r="J47" s="210">
        <f>J48+J49</f>
        <v>20082.680000000004</v>
      </c>
      <c r="K47" s="216">
        <f>I47/$I$60</f>
        <v>0.52233966215796923</v>
      </c>
      <c r="L47" s="217">
        <f>J47/$J$60</f>
        <v>0.577039208690591</v>
      </c>
      <c r="M47" s="53">
        <f>(J47-I47)/I47</f>
        <v>9.9026653914259341E-2</v>
      </c>
      <c r="N47"/>
      <c r="O47" s="63">
        <f t="shared" ref="O47" si="27">(I47/C47)*10</f>
        <v>3.2571317905592267</v>
      </c>
      <c r="P47" s="237">
        <f t="shared" ref="P47" si="28">(J47/D47)*10</f>
        <v>3.0374829523600804</v>
      </c>
      <c r="Q47" s="53">
        <f>(P47-O47)/O47</f>
        <v>-6.7436275939400728E-2</v>
      </c>
    </row>
    <row r="48" spans="1:17" ht="20.100000000000001" customHeight="1" x14ac:dyDescent="0.25">
      <c r="A48" s="8" t="s">
        <v>4</v>
      </c>
      <c r="C48" s="19">
        <v>24954.230000000003</v>
      </c>
      <c r="D48" s="140">
        <v>33750.479999999989</v>
      </c>
      <c r="E48" s="214">
        <f>C48/$C$60</f>
        <v>0.1833085425151208</v>
      </c>
      <c r="F48" s="215">
        <f>D48/$D$60</f>
        <v>0.28769143141798054</v>
      </c>
      <c r="G48" s="52">
        <f>(D48-C48)/C48</f>
        <v>0.35249534848400388</v>
      </c>
      <c r="I48" s="19">
        <v>9717.1899999999969</v>
      </c>
      <c r="J48" s="140">
        <v>11391.506000000001</v>
      </c>
      <c r="K48" s="214">
        <f>I48/$I$60</f>
        <v>0.27776674869729878</v>
      </c>
      <c r="L48" s="215">
        <f>J48/$J$60</f>
        <v>0.32731416364918026</v>
      </c>
      <c r="M48" s="52">
        <f>(J48-I48)/I48</f>
        <v>0.17230454483240576</v>
      </c>
      <c r="O48" s="27">
        <f t="shared" ref="O48:O60" si="29">(I48/C48)*10</f>
        <v>3.8940051446187662</v>
      </c>
      <c r="P48" s="143">
        <f t="shared" ref="P48:P60" si="30">(J48/D48)*10</f>
        <v>3.3752130340072215</v>
      </c>
      <c r="Q48" s="52">
        <f>(P48-O48)/O48</f>
        <v>-0.13322840914282766</v>
      </c>
    </row>
    <row r="49" spans="1:17" ht="20.100000000000001" customHeight="1" x14ac:dyDescent="0.25">
      <c r="A49" s="8" t="s">
        <v>5</v>
      </c>
      <c r="C49" s="19">
        <v>31147.739999999994</v>
      </c>
      <c r="D49" s="140">
        <v>32365.71000000001</v>
      </c>
      <c r="E49" s="214">
        <f>C49/$C$60</f>
        <v>0.22880476865204524</v>
      </c>
      <c r="F49" s="215">
        <f>D49/$D$60</f>
        <v>0.275887555932812</v>
      </c>
      <c r="G49" s="52">
        <f>(D49-C49)/C49</f>
        <v>3.9102997520847928E-2</v>
      </c>
      <c r="I49" s="19">
        <v>8555.9610000000048</v>
      </c>
      <c r="J49" s="140">
        <v>8691.1740000000027</v>
      </c>
      <c r="K49" s="214">
        <f>I49/$I$60</f>
        <v>0.24457291346067037</v>
      </c>
      <c r="L49" s="215">
        <f>J49/$J$60</f>
        <v>0.24972504504141077</v>
      </c>
      <c r="M49" s="52">
        <f>(J49-I49)/I49</f>
        <v>1.58033679676658E-2</v>
      </c>
      <c r="O49" s="27">
        <f t="shared" si="29"/>
        <v>2.7468962435155833</v>
      </c>
      <c r="P49" s="143">
        <f t="shared" si="30"/>
        <v>2.6853030568462732</v>
      </c>
      <c r="Q49" s="52">
        <f>(P49-O49)/O49</f>
        <v>-2.2422829699049969E-2</v>
      </c>
    </row>
    <row r="50" spans="1:17" ht="20.100000000000001" customHeight="1" x14ac:dyDescent="0.25">
      <c r="A50" s="23" t="s">
        <v>38</v>
      </c>
      <c r="B50" s="15"/>
      <c r="C50" s="78">
        <f>C51+C52</f>
        <v>69917.859999999971</v>
      </c>
      <c r="D50" s="210">
        <f>D51+D52</f>
        <v>39896.729999999996</v>
      </c>
      <c r="E50" s="216">
        <f>C50/$C$60</f>
        <v>0.51360194293217054</v>
      </c>
      <c r="F50" s="217">
        <f>D50/$D$60</f>
        <v>0.34008249253334144</v>
      </c>
      <c r="G50" s="53">
        <f>(D50-C50)/C50</f>
        <v>-0.42937712910549591</v>
      </c>
      <c r="I50" s="78">
        <f>I51+I52</f>
        <v>8614.5009999999966</v>
      </c>
      <c r="J50" s="210">
        <f>J51+J52</f>
        <v>5915.5300000000016</v>
      </c>
      <c r="K50" s="216">
        <f>I50/$I$60</f>
        <v>0.24624628461722259</v>
      </c>
      <c r="L50" s="217">
        <f>J50/$J$60</f>
        <v>0.16997197337135542</v>
      </c>
      <c r="M50" s="53">
        <f>(J50-I50)/I50</f>
        <v>-0.31330555304364072</v>
      </c>
      <c r="O50" s="63">
        <f t="shared" si="29"/>
        <v>1.2320887681630988</v>
      </c>
      <c r="P50" s="237">
        <f t="shared" si="30"/>
        <v>1.4827104878018833</v>
      </c>
      <c r="Q50" s="53">
        <f>(P50-O50)/O50</f>
        <v>0.20341206422361305</v>
      </c>
    </row>
    <row r="51" spans="1:17" ht="20.100000000000001" customHeight="1" x14ac:dyDescent="0.25">
      <c r="A51" s="8"/>
      <c r="B51" t="s">
        <v>6</v>
      </c>
      <c r="C51" s="31">
        <v>67402.079999999973</v>
      </c>
      <c r="D51" s="141">
        <v>38461.649999999994</v>
      </c>
      <c r="E51" s="214">
        <f t="shared" ref="E51:E57" si="31">C51/$C$60</f>
        <v>0.49512155042602263</v>
      </c>
      <c r="F51" s="215">
        <f t="shared" ref="F51:F57" si="32">D51/$D$60</f>
        <v>0.32784977112021441</v>
      </c>
      <c r="G51" s="52">
        <f t="shared" ref="G51:G59" si="33">(D51-C51)/C51</f>
        <v>-0.42936998383432662</v>
      </c>
      <c r="I51" s="31">
        <v>8149.3269999999975</v>
      </c>
      <c r="J51" s="141">
        <v>5604.7250000000013</v>
      </c>
      <c r="K51" s="214">
        <f t="shared" ref="K51:K58" si="34">I51/$I$60</f>
        <v>0.23294924405729558</v>
      </c>
      <c r="L51" s="215">
        <f t="shared" ref="L51:L58" si="35">J51/$J$60</f>
        <v>0.16104155814504703</v>
      </c>
      <c r="M51" s="52">
        <f t="shared" ref="M51:M58" si="36">(J51-I51)/I51</f>
        <v>-0.31224688860810185</v>
      </c>
      <c r="O51" s="27">
        <f t="shared" si="29"/>
        <v>1.2090616491360504</v>
      </c>
      <c r="P51" s="143">
        <f t="shared" si="30"/>
        <v>1.4572242740496058</v>
      </c>
      <c r="Q51" s="52">
        <f t="shared" ref="Q51:Q58" si="37">(P51-O51)/O51</f>
        <v>0.20525225085989862</v>
      </c>
    </row>
    <row r="52" spans="1:17" ht="20.100000000000001" customHeight="1" x14ac:dyDescent="0.25">
      <c r="A52" s="8"/>
      <c r="B52" t="s">
        <v>39</v>
      </c>
      <c r="C52" s="31">
        <v>2515.7799999999997</v>
      </c>
      <c r="D52" s="141">
        <v>1435.0800000000002</v>
      </c>
      <c r="E52" s="218">
        <f t="shared" si="31"/>
        <v>1.8480392506147875E-2</v>
      </c>
      <c r="F52" s="219">
        <f t="shared" si="32"/>
        <v>1.2232721413127035E-2</v>
      </c>
      <c r="G52" s="52">
        <f t="shared" si="33"/>
        <v>-0.42956856322889908</v>
      </c>
      <c r="I52" s="31">
        <v>465.17399999999998</v>
      </c>
      <c r="J52" s="141">
        <v>310.80500000000001</v>
      </c>
      <c r="K52" s="218">
        <f t="shared" si="34"/>
        <v>1.3297040559927028E-2</v>
      </c>
      <c r="L52" s="219">
        <f t="shared" si="35"/>
        <v>8.9304152263083962E-3</v>
      </c>
      <c r="M52" s="52">
        <f t="shared" si="36"/>
        <v>-0.33185216714605714</v>
      </c>
      <c r="O52" s="27">
        <f t="shared" si="29"/>
        <v>1.8490249544872763</v>
      </c>
      <c r="P52" s="143">
        <f t="shared" si="30"/>
        <v>2.1657677620759817</v>
      </c>
      <c r="Q52" s="52">
        <f t="shared" si="37"/>
        <v>0.1713026137478692</v>
      </c>
    </row>
    <row r="53" spans="1:17" ht="20.100000000000001" customHeight="1" x14ac:dyDescent="0.25">
      <c r="A53" s="23" t="s">
        <v>111</v>
      </c>
      <c r="B53" s="15"/>
      <c r="C53" s="78">
        <f>SUM(C54:C56)</f>
        <v>8150.8299999999981</v>
      </c>
      <c r="D53" s="210">
        <f>SUM(D54:D56)</f>
        <v>10143.31</v>
      </c>
      <c r="E53" s="216">
        <f>C53/$C$60</f>
        <v>5.9874288551020068E-2</v>
      </c>
      <c r="F53" s="217">
        <f>D53/$D$60</f>
        <v>8.6462277668830689E-2</v>
      </c>
      <c r="G53" s="53">
        <f>(D53-C53)/C53</f>
        <v>0.24445117859162832</v>
      </c>
      <c r="I53" s="78">
        <f>SUM(I54:I56)</f>
        <v>7300.9820000000018</v>
      </c>
      <c r="J53" s="210">
        <f>SUM(J54:J56)</f>
        <v>8302.5789999999997</v>
      </c>
      <c r="K53" s="216">
        <f t="shared" si="34"/>
        <v>0.20869922605583541</v>
      </c>
      <c r="L53" s="217">
        <f t="shared" si="35"/>
        <v>0.23855947593902396</v>
      </c>
      <c r="M53" s="53">
        <f t="shared" si="36"/>
        <v>0.1371866140746543</v>
      </c>
      <c r="O53" s="63">
        <f t="shared" si="29"/>
        <v>8.9573479019928079</v>
      </c>
      <c r="P53" s="237">
        <f t="shared" si="30"/>
        <v>8.1852758123334493</v>
      </c>
      <c r="Q53" s="53">
        <f t="shared" si="37"/>
        <v>-8.6194272915043307E-2</v>
      </c>
    </row>
    <row r="54" spans="1:17" ht="20.100000000000001" customHeight="1" x14ac:dyDescent="0.25">
      <c r="A54" s="8"/>
      <c r="B54" s="3" t="s">
        <v>7</v>
      </c>
      <c r="C54" s="31">
        <v>7557.0499999999984</v>
      </c>
      <c r="D54" s="141">
        <v>9231.56</v>
      </c>
      <c r="E54" s="214">
        <f>C54/$C$60</f>
        <v>5.5512505142971479E-2</v>
      </c>
      <c r="F54" s="215">
        <f>D54/$D$60</f>
        <v>7.8690457457819066E-2</v>
      </c>
      <c r="G54" s="52">
        <f>(D54-C54)/C54</f>
        <v>0.22158249581516617</v>
      </c>
      <c r="I54" s="31">
        <v>6101.9700000000012</v>
      </c>
      <c r="J54" s="141">
        <v>7657.6599999999989</v>
      </c>
      <c r="K54" s="214">
        <f t="shared" si="34"/>
        <v>0.17442536037151246</v>
      </c>
      <c r="L54" s="215">
        <f t="shared" si="35"/>
        <v>0.22002890385255303</v>
      </c>
      <c r="M54" s="52">
        <f t="shared" si="36"/>
        <v>0.25494881161329824</v>
      </c>
      <c r="O54" s="27">
        <f t="shared" si="29"/>
        <v>8.0745396682567971</v>
      </c>
      <c r="P54" s="143">
        <f t="shared" si="30"/>
        <v>8.2950877208185823</v>
      </c>
      <c r="Q54" s="52">
        <f t="shared" si="37"/>
        <v>2.7314009420105922E-2</v>
      </c>
    </row>
    <row r="55" spans="1:17" ht="20.100000000000001" customHeight="1" x14ac:dyDescent="0.25">
      <c r="A55" s="8"/>
      <c r="B55" s="3" t="s">
        <v>8</v>
      </c>
      <c r="C55" s="31">
        <v>505.56999999999988</v>
      </c>
      <c r="D55" s="141">
        <v>776.25999999999988</v>
      </c>
      <c r="E55" s="214">
        <f t="shared" si="31"/>
        <v>3.7138112391914952E-3</v>
      </c>
      <c r="F55" s="215">
        <f t="shared" si="32"/>
        <v>6.6168940575814508E-3</v>
      </c>
      <c r="G55" s="52">
        <f t="shared" si="33"/>
        <v>0.53541547164586523</v>
      </c>
      <c r="I55" s="31">
        <v>1137.1640000000002</v>
      </c>
      <c r="J55" s="141">
        <v>548.24800000000005</v>
      </c>
      <c r="K55" s="214">
        <f t="shared" si="34"/>
        <v>3.2505935050731259E-2</v>
      </c>
      <c r="L55" s="215">
        <f t="shared" si="35"/>
        <v>1.5752907086414716E-2</v>
      </c>
      <c r="M55" s="52">
        <f t="shared" si="36"/>
        <v>-0.51788132582459523</v>
      </c>
      <c r="O55" s="27">
        <f t="shared" si="29"/>
        <v>22.492711197262505</v>
      </c>
      <c r="P55" s="143">
        <f t="shared" si="30"/>
        <v>7.06268518279958</v>
      </c>
      <c r="Q55" s="52">
        <f t="shared" si="37"/>
        <v>-0.68600116184930382</v>
      </c>
    </row>
    <row r="56" spans="1:17" ht="20.100000000000001" customHeight="1" x14ac:dyDescent="0.25">
      <c r="A56" s="32"/>
      <c r="B56" s="33" t="s">
        <v>9</v>
      </c>
      <c r="C56" s="211">
        <v>88.210000000000036</v>
      </c>
      <c r="D56" s="212">
        <v>135.49</v>
      </c>
      <c r="E56" s="218">
        <f t="shared" si="31"/>
        <v>6.4797216885709597E-4</v>
      </c>
      <c r="F56" s="219">
        <f t="shared" si="32"/>
        <v>1.1549261534301793E-3</v>
      </c>
      <c r="G56" s="52">
        <f t="shared" si="33"/>
        <v>0.53599365151343337</v>
      </c>
      <c r="I56" s="211">
        <v>61.847999999999999</v>
      </c>
      <c r="J56" s="212">
        <v>96.671000000000021</v>
      </c>
      <c r="K56" s="218">
        <f t="shared" si="34"/>
        <v>1.7679306335916598E-3</v>
      </c>
      <c r="L56" s="219">
        <f t="shared" si="35"/>
        <v>2.7776650000561742E-3</v>
      </c>
      <c r="M56" s="52">
        <f t="shared" si="36"/>
        <v>0.56304165049799548</v>
      </c>
      <c r="O56" s="27">
        <f t="shared" si="29"/>
        <v>7.0114499489853728</v>
      </c>
      <c r="P56" s="143">
        <f t="shared" si="30"/>
        <v>7.1349177061037725</v>
      </c>
      <c r="Q56" s="52">
        <f t="shared" si="37"/>
        <v>1.7609447121029048E-2</v>
      </c>
    </row>
    <row r="57" spans="1:17" ht="20.100000000000001" customHeight="1" x14ac:dyDescent="0.25">
      <c r="A57" s="8" t="s">
        <v>112</v>
      </c>
      <c r="B57" s="3"/>
      <c r="C57" s="19">
        <v>96.81</v>
      </c>
      <c r="D57" s="140">
        <v>32.07</v>
      </c>
      <c r="E57" s="214">
        <f t="shared" si="31"/>
        <v>7.1114596607023514E-4</v>
      </c>
      <c r="F57" s="215">
        <f t="shared" si="32"/>
        <v>2.7336690339143738E-4</v>
      </c>
      <c r="G57" s="54">
        <f t="shared" si="33"/>
        <v>-0.66873256894948874</v>
      </c>
      <c r="I57" s="19">
        <v>121.55500000000001</v>
      </c>
      <c r="J57" s="140">
        <v>5.7720000000000002</v>
      </c>
      <c r="K57" s="214">
        <f t="shared" si="34"/>
        <v>3.4746605899339386E-3</v>
      </c>
      <c r="L57" s="215">
        <f t="shared" si="35"/>
        <v>1.6584790040781862E-4</v>
      </c>
      <c r="M57" s="54">
        <f t="shared" si="36"/>
        <v>-0.95251532228209446</v>
      </c>
      <c r="O57" s="238">
        <f t="shared" si="29"/>
        <v>12.556037599421547</v>
      </c>
      <c r="P57" s="239">
        <f t="shared" si="30"/>
        <v>1.7998129092609916</v>
      </c>
      <c r="Q57" s="54">
        <f t="shared" si="37"/>
        <v>-0.8566575725017016</v>
      </c>
    </row>
    <row r="58" spans="1:17" ht="20.100000000000001" customHeight="1" x14ac:dyDescent="0.25">
      <c r="A58" s="8" t="s">
        <v>10</v>
      </c>
      <c r="C58" s="19">
        <v>577.22</v>
      </c>
      <c r="D58" s="140">
        <v>441.46999999999997</v>
      </c>
      <c r="E58" s="214">
        <f>C58/$C$60</f>
        <v>4.2401371194614309E-3</v>
      </c>
      <c r="F58" s="215">
        <f>D58/$D$60</f>
        <v>3.7631208868168955E-3</v>
      </c>
      <c r="G58" s="52">
        <f t="shared" si="33"/>
        <v>-0.23517896122795476</v>
      </c>
      <c r="I58" s="19">
        <v>410.54500000000007</v>
      </c>
      <c r="J58" s="140">
        <v>318.505</v>
      </c>
      <c r="K58" s="214">
        <f t="shared" si="34"/>
        <v>1.1735465689559698E-2</v>
      </c>
      <c r="L58" s="215">
        <f t="shared" si="35"/>
        <v>9.1516606928954032E-3</v>
      </c>
      <c r="M58" s="52">
        <f t="shared" si="36"/>
        <v>-0.22418979649003168</v>
      </c>
      <c r="O58" s="27">
        <f t="shared" si="29"/>
        <v>7.1124527909635846</v>
      </c>
      <c r="P58" s="143">
        <f t="shared" si="30"/>
        <v>7.214646521847464</v>
      </c>
      <c r="Q58" s="52">
        <f t="shared" si="37"/>
        <v>1.4368282488105533E-2</v>
      </c>
    </row>
    <row r="59" spans="1:17" ht="20.100000000000001" customHeight="1" thickBot="1" x14ac:dyDescent="0.3">
      <c r="A59" s="8" t="s">
        <v>11</v>
      </c>
      <c r="B59" s="10"/>
      <c r="C59" s="21">
        <v>1287.7</v>
      </c>
      <c r="D59" s="142">
        <v>685.09</v>
      </c>
      <c r="E59" s="220">
        <f>C59/$C$60</f>
        <v>9.4591742641115771E-3</v>
      </c>
      <c r="F59" s="221">
        <f>D59/$D$60</f>
        <v>5.8397546568269357E-3</v>
      </c>
      <c r="G59" s="55">
        <f t="shared" si="33"/>
        <v>-0.46797390696590818</v>
      </c>
      <c r="I59" s="21">
        <v>262.53899999999999</v>
      </c>
      <c r="J59" s="142">
        <v>177.90699999999998</v>
      </c>
      <c r="K59" s="220">
        <f>I59/$I$60</f>
        <v>7.5047008894793812E-3</v>
      </c>
      <c r="L59" s="221">
        <f>J59/$J$60</f>
        <v>5.1118334057265735E-3</v>
      </c>
      <c r="M59" s="55">
        <f>(J59-I59)/I59</f>
        <v>-0.3223597256026724</v>
      </c>
      <c r="O59" s="240">
        <f t="shared" si="29"/>
        <v>2.0388211539954955</v>
      </c>
      <c r="P59" s="241">
        <f t="shared" si="30"/>
        <v>2.5968412909252798</v>
      </c>
      <c r="Q59" s="55">
        <f>(P59-O59)/O59</f>
        <v>0.27369744317015127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136132.38999999998</v>
      </c>
      <c r="D60" s="226">
        <f>D48+D49+D50+D53+D57+D58+D59</f>
        <v>117314.86</v>
      </c>
      <c r="E60" s="222">
        <f>E48+E49+E50+E53+E57+E58+E59</f>
        <v>0.99999999999999989</v>
      </c>
      <c r="F60" s="223">
        <f>F48+F49+F50+F53+F57+F58+F59</f>
        <v>0.99999999999999989</v>
      </c>
      <c r="G60" s="55">
        <f>(D60-C60)/C60</f>
        <v>-0.13822963072932157</v>
      </c>
      <c r="H60" s="1"/>
      <c r="I60" s="213">
        <f>I48+I49+I50+I53+I57+I58+I59</f>
        <v>34983.272999999994</v>
      </c>
      <c r="J60" s="226">
        <f>J48+J49+J50+J53+J57+J58+J59</f>
        <v>34802.972999999998</v>
      </c>
      <c r="K60" s="222">
        <f>K48+K49+K50+K53+K57+K58+K59</f>
        <v>1</v>
      </c>
      <c r="L60" s="223">
        <f>L48+L49+L50+L53+L57+L58+L59</f>
        <v>1.0000000000000002</v>
      </c>
      <c r="M60" s="55">
        <f>(J60-I60)/I60</f>
        <v>-5.1538916898940723E-3</v>
      </c>
      <c r="N60" s="1"/>
      <c r="O60" s="24">
        <f t="shared" si="29"/>
        <v>2.5697979004115035</v>
      </c>
      <c r="P60" s="242">
        <f t="shared" si="30"/>
        <v>2.966629547186094</v>
      </c>
      <c r="Q60" s="55">
        <f>(P60-O60)/O60</f>
        <v>0.15442134446099656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5" t="s">
        <v>16</v>
      </c>
      <c r="B4" s="338"/>
      <c r="C4" s="338"/>
      <c r="D4" s="338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58"/>
      <c r="M4" s="356" t="s">
        <v>104</v>
      </c>
      <c r="N4" s="357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9"/>
      <c r="C5" s="339"/>
      <c r="D5" s="339"/>
      <c r="E5" s="363" t="s">
        <v>56</v>
      </c>
      <c r="F5" s="364"/>
      <c r="G5" s="365" t="str">
        <f>E5</f>
        <v>jan</v>
      </c>
      <c r="H5" s="365"/>
      <c r="I5" s="131" t="s">
        <v>156</v>
      </c>
      <c r="K5" s="366" t="str">
        <f>E5</f>
        <v>jan</v>
      </c>
      <c r="L5" s="365"/>
      <c r="M5" s="367" t="str">
        <f>E5</f>
        <v>jan</v>
      </c>
      <c r="N5" s="355"/>
      <c r="O5" s="131" t="str">
        <f>I5</f>
        <v>2024 /2023</v>
      </c>
      <c r="Q5" s="366" t="str">
        <f>E5</f>
        <v>jan</v>
      </c>
      <c r="R5" s="364"/>
      <c r="S5" s="131" t="str">
        <f>O5</f>
        <v>2024 /2023</v>
      </c>
    </row>
    <row r="6" spans="1:19" ht="19.5" customHeight="1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101904.72999999995</v>
      </c>
      <c r="F7" s="145">
        <v>96204.250000000131</v>
      </c>
      <c r="G7" s="243">
        <f>E7/E15</f>
        <v>0.42810436456297241</v>
      </c>
      <c r="H7" s="244">
        <f>F7/F15</f>
        <v>0.45056505715109102</v>
      </c>
      <c r="I7" s="164">
        <f t="shared" ref="I7:I11" si="0">(F7-E7)/E7</f>
        <v>-5.5939307233332777E-2</v>
      </c>
      <c r="J7" s="1"/>
      <c r="K7" s="17">
        <v>28052.154000000035</v>
      </c>
      <c r="L7" s="145">
        <v>29869.55000000001</v>
      </c>
      <c r="M7" s="243">
        <f>K7/K15</f>
        <v>0.44502203498994342</v>
      </c>
      <c r="N7" s="244">
        <f>L7/L15</f>
        <v>0.4618584309753927</v>
      </c>
      <c r="O7" s="164">
        <f t="shared" ref="O7:O18" si="1">(L7-K7)/K7</f>
        <v>6.4786326212239273E-2</v>
      </c>
      <c r="P7" s="1"/>
      <c r="Q7" s="187">
        <f t="shared" ref="Q7:Q18" si="2">(K7/E7)*10</f>
        <v>2.7527823291421361</v>
      </c>
      <c r="R7" s="188">
        <f t="shared" ref="R7:R18" si="3">(L7/F7)*10</f>
        <v>3.1048056608725676</v>
      </c>
      <c r="S7" s="55">
        <f>(R7-Q7)/Q7</f>
        <v>0.12787910181047057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75140.619999999966</v>
      </c>
      <c r="F8" s="181">
        <v>77998.160000000134</v>
      </c>
      <c r="G8" s="245">
        <f>E8/E7</f>
        <v>0.737361455155222</v>
      </c>
      <c r="H8" s="246">
        <f>F8/F7</f>
        <v>0.8107558657751609</v>
      </c>
      <c r="I8" s="206">
        <f t="shared" si="0"/>
        <v>3.8029231060379455E-2</v>
      </c>
      <c r="K8" s="180">
        <v>24843.990000000034</v>
      </c>
      <c r="L8" s="181">
        <v>27386.216000000011</v>
      </c>
      <c r="M8" s="250">
        <f>K8/K7</f>
        <v>0.88563573406876361</v>
      </c>
      <c r="N8" s="246">
        <f>L8/L7</f>
        <v>0.91686068253455444</v>
      </c>
      <c r="O8" s="207">
        <f t="shared" si="1"/>
        <v>0.10232760518741045</v>
      </c>
      <c r="Q8" s="189">
        <f t="shared" si="2"/>
        <v>3.3063328463353168</v>
      </c>
      <c r="R8" s="190">
        <f t="shared" si="3"/>
        <v>3.511136160135055</v>
      </c>
      <c r="S8" s="182">
        <f t="shared" ref="S8:S18" si="4">(R8-Q8)/Q8</f>
        <v>6.1942739378686204E-2</v>
      </c>
    </row>
    <row r="9" spans="1:19" ht="24" customHeight="1" x14ac:dyDescent="0.25">
      <c r="A9" s="8"/>
      <c r="B9" t="s">
        <v>37</v>
      </c>
      <c r="E9" s="19">
        <v>14860.509999999998</v>
      </c>
      <c r="F9" s="140">
        <v>11466.339999999998</v>
      </c>
      <c r="G9" s="247">
        <f>E9/E7</f>
        <v>0.14582748023570649</v>
      </c>
      <c r="H9" s="215">
        <f>F9/F7</f>
        <v>0.11918745793455053</v>
      </c>
      <c r="I9" s="182">
        <f t="shared" ref="I9:I10" si="5">(F9-E9)/E9</f>
        <v>-0.22840198620370367</v>
      </c>
      <c r="K9" s="19">
        <v>2160.0260000000003</v>
      </c>
      <c r="L9" s="140">
        <v>1705.6139999999996</v>
      </c>
      <c r="M9" s="247">
        <f>K9/K7</f>
        <v>7.7000361540864121E-2</v>
      </c>
      <c r="N9" s="215">
        <f>L9/L7</f>
        <v>5.7102098960312389E-2</v>
      </c>
      <c r="O9" s="182">
        <f t="shared" si="1"/>
        <v>-0.21037339365359523</v>
      </c>
      <c r="Q9" s="189">
        <f t="shared" si="2"/>
        <v>1.4535342326743836</v>
      </c>
      <c r="R9" s="190">
        <f t="shared" si="3"/>
        <v>1.4874964461196858</v>
      </c>
      <c r="S9" s="182">
        <f t="shared" si="4"/>
        <v>2.3365265627638136E-2</v>
      </c>
    </row>
    <row r="10" spans="1:19" ht="24" customHeight="1" thickBot="1" x14ac:dyDescent="0.3">
      <c r="A10" s="8"/>
      <c r="B10" t="s">
        <v>36</v>
      </c>
      <c r="E10" s="19">
        <v>11903.599999999999</v>
      </c>
      <c r="F10" s="140">
        <v>6739.7499999999991</v>
      </c>
      <c r="G10" s="247">
        <f>E10/E7</f>
        <v>0.11681106460907167</v>
      </c>
      <c r="H10" s="215">
        <f>F10/F7</f>
        <v>7.0056676290288528E-2</v>
      </c>
      <c r="I10" s="186">
        <f t="shared" si="5"/>
        <v>-0.43380573944016937</v>
      </c>
      <c r="K10" s="19">
        <v>1048.1379999999997</v>
      </c>
      <c r="L10" s="140">
        <v>777.72000000000014</v>
      </c>
      <c r="M10" s="247">
        <f>K10/K7</f>
        <v>3.7363904390372245E-2</v>
      </c>
      <c r="N10" s="215">
        <f>L10/L7</f>
        <v>2.6037218505133151E-2</v>
      </c>
      <c r="O10" s="209">
        <f t="shared" si="1"/>
        <v>-0.25799846966716178</v>
      </c>
      <c r="Q10" s="189">
        <f t="shared" si="2"/>
        <v>0.88052185893343171</v>
      </c>
      <c r="R10" s="190">
        <f t="shared" si="3"/>
        <v>1.1539300419155016</v>
      </c>
      <c r="S10" s="182">
        <f t="shared" si="4"/>
        <v>0.31050697970547469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136132.3899999999</v>
      </c>
      <c r="F11" s="145">
        <v>117314.85999999999</v>
      </c>
      <c r="G11" s="243">
        <f>E11/E15</f>
        <v>0.57189563543702748</v>
      </c>
      <c r="H11" s="244">
        <f>F11/F15</f>
        <v>0.54943494284890904</v>
      </c>
      <c r="I11" s="164">
        <f t="shared" si="0"/>
        <v>-0.1382296307293211</v>
      </c>
      <c r="J11" s="1"/>
      <c r="K11" s="17">
        <v>34983.273000000001</v>
      </c>
      <c r="L11" s="145">
        <v>34802.97300000002</v>
      </c>
      <c r="M11" s="243">
        <f>K11/K15</f>
        <v>0.55497796501005681</v>
      </c>
      <c r="N11" s="244">
        <f>L11/L15</f>
        <v>0.5381415690246073</v>
      </c>
      <c r="O11" s="164">
        <f t="shared" si="1"/>
        <v>-5.1538916898936551E-3</v>
      </c>
      <c r="Q11" s="191">
        <f t="shared" si="2"/>
        <v>2.5697979004115057</v>
      </c>
      <c r="R11" s="192">
        <f t="shared" si="3"/>
        <v>2.9666295471860957</v>
      </c>
      <c r="S11" s="57">
        <f t="shared" si="4"/>
        <v>0.15442134446099626</v>
      </c>
    </row>
    <row r="12" spans="1:19" s="3" customFormat="1" ht="24" customHeight="1" x14ac:dyDescent="0.25">
      <c r="A12" s="46"/>
      <c r="B12" s="3" t="s">
        <v>33</v>
      </c>
      <c r="E12" s="31">
        <v>92155.989999999903</v>
      </c>
      <c r="F12" s="141">
        <v>93736.169999999984</v>
      </c>
      <c r="G12" s="247">
        <f>E12/E11</f>
        <v>0.67695858421349964</v>
      </c>
      <c r="H12" s="215">
        <f>F12/F11</f>
        <v>0.79901361174534913</v>
      </c>
      <c r="I12" s="206">
        <f t="shared" ref="I12:I18" si="6">(F12-E12)/E12</f>
        <v>1.7146796426364495E-2</v>
      </c>
      <c r="K12" s="31">
        <v>30226.35</v>
      </c>
      <c r="L12" s="141">
        <v>32145.88200000002</v>
      </c>
      <c r="M12" s="247">
        <f>K12/K11</f>
        <v>0.86402292890090637</v>
      </c>
      <c r="N12" s="215">
        <f>L12/L11</f>
        <v>0.92365333271959271</v>
      </c>
      <c r="O12" s="206">
        <f t="shared" si="1"/>
        <v>6.3505252867118292E-2</v>
      </c>
      <c r="Q12" s="189">
        <f t="shared" si="2"/>
        <v>3.2799115933755396</v>
      </c>
      <c r="R12" s="190">
        <f t="shared" si="3"/>
        <v>3.4293999850858023</v>
      </c>
      <c r="S12" s="182">
        <f t="shared" si="4"/>
        <v>4.5576957626597463E-2</v>
      </c>
    </row>
    <row r="13" spans="1:19" ht="24" customHeight="1" x14ac:dyDescent="0.25">
      <c r="A13" s="8"/>
      <c r="B13" s="3" t="s">
        <v>37</v>
      </c>
      <c r="D13" s="3"/>
      <c r="E13" s="19">
        <v>10663.97</v>
      </c>
      <c r="F13" s="140">
        <v>9482.5500000000011</v>
      </c>
      <c r="G13" s="247">
        <f>E13/E11</f>
        <v>7.8335288170581649E-2</v>
      </c>
      <c r="H13" s="215">
        <f>F13/F11</f>
        <v>8.0829913618786248E-2</v>
      </c>
      <c r="I13" s="182">
        <f t="shared" ref="I13:I14" si="7">(F13-E13)/E13</f>
        <v>-0.11078613311927907</v>
      </c>
      <c r="K13" s="19">
        <v>1180.0030000000002</v>
      </c>
      <c r="L13" s="140">
        <v>1236.5320000000006</v>
      </c>
      <c r="M13" s="247">
        <f>K13/K11</f>
        <v>3.3730491712424968E-2</v>
      </c>
      <c r="N13" s="215">
        <f>L13/L11</f>
        <v>3.5529493414255153E-2</v>
      </c>
      <c r="O13" s="182">
        <f t="shared" si="1"/>
        <v>4.7905810408956966E-2</v>
      </c>
      <c r="Q13" s="189">
        <f t="shared" si="2"/>
        <v>1.1065325577622596</v>
      </c>
      <c r="R13" s="190">
        <f t="shared" si="3"/>
        <v>1.3040078881735404</v>
      </c>
      <c r="S13" s="182">
        <f t="shared" si="4"/>
        <v>0.17846319028392182</v>
      </c>
    </row>
    <row r="14" spans="1:19" ht="24" customHeight="1" thickBot="1" x14ac:dyDescent="0.3">
      <c r="A14" s="8"/>
      <c r="B14" t="s">
        <v>36</v>
      </c>
      <c r="E14" s="19">
        <v>33312.430000000008</v>
      </c>
      <c r="F14" s="140">
        <v>14096.140000000003</v>
      </c>
      <c r="G14" s="247">
        <f>E14/E11</f>
        <v>0.24470612761591884</v>
      </c>
      <c r="H14" s="215">
        <f>F14/F11</f>
        <v>0.12015647463586458</v>
      </c>
      <c r="I14" s="186">
        <f t="shared" si="7"/>
        <v>-0.57685044291275056</v>
      </c>
      <c r="K14" s="19">
        <v>3576.92</v>
      </c>
      <c r="L14" s="140">
        <v>1420.5590000000002</v>
      </c>
      <c r="M14" s="247">
        <f>K14/K11</f>
        <v>0.10224657938666859</v>
      </c>
      <c r="N14" s="215">
        <f>L14/L11</f>
        <v>4.0817173866152162E-2</v>
      </c>
      <c r="O14" s="209">
        <f t="shared" si="1"/>
        <v>-0.60285413148742484</v>
      </c>
      <c r="Q14" s="189">
        <f t="shared" si="2"/>
        <v>1.0737493482162661</v>
      </c>
      <c r="R14" s="190">
        <f t="shared" si="3"/>
        <v>1.0077645369583446</v>
      </c>
      <c r="S14" s="182">
        <f t="shared" si="4"/>
        <v>-6.1452713678044918E-2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238037.11999999988</v>
      </c>
      <c r="F15" s="145">
        <v>213519.1100000001</v>
      </c>
      <c r="G15" s="243">
        <f>G7+G11</f>
        <v>0.99999999999999989</v>
      </c>
      <c r="H15" s="244">
        <f>H7+H11</f>
        <v>1</v>
      </c>
      <c r="I15" s="164">
        <f t="shared" si="6"/>
        <v>-0.10300078407938976</v>
      </c>
      <c r="J15" s="1"/>
      <c r="K15" s="17">
        <v>63035.427000000025</v>
      </c>
      <c r="L15" s="145">
        <v>64672.52300000003</v>
      </c>
      <c r="M15" s="243">
        <f>M7+M11</f>
        <v>1.0000000000000002</v>
      </c>
      <c r="N15" s="244">
        <f>N7+N11</f>
        <v>1</v>
      </c>
      <c r="O15" s="164">
        <f t="shared" si="1"/>
        <v>2.5971046408553786E-2</v>
      </c>
      <c r="Q15" s="191">
        <f t="shared" si="2"/>
        <v>2.6481343329981497</v>
      </c>
      <c r="R15" s="192">
        <f t="shared" si="3"/>
        <v>3.0288868757461569</v>
      </c>
      <c r="S15" s="57">
        <f t="shared" si="4"/>
        <v>0.14378143057302117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167296.60999999987</v>
      </c>
      <c r="F16" s="181">
        <f t="shared" ref="F16:F17" si="8">F8+F12</f>
        <v>171734.33000000013</v>
      </c>
      <c r="G16" s="245">
        <f>E16/E15</f>
        <v>0.70281731689578475</v>
      </c>
      <c r="H16" s="246">
        <f>F16/F15</f>
        <v>0.80430426110337405</v>
      </c>
      <c r="I16" s="207">
        <f t="shared" si="6"/>
        <v>2.6526060510133866E-2</v>
      </c>
      <c r="J16" s="3"/>
      <c r="K16" s="180">
        <f t="shared" ref="K16:L18" si="9">K8+K12</f>
        <v>55070.340000000033</v>
      </c>
      <c r="L16" s="181">
        <f t="shared" si="9"/>
        <v>59532.098000000027</v>
      </c>
      <c r="M16" s="250">
        <f>K16/K15</f>
        <v>0.87364110343854751</v>
      </c>
      <c r="N16" s="246">
        <f>L16/L15</f>
        <v>0.92051608996296619</v>
      </c>
      <c r="O16" s="207">
        <f t="shared" si="1"/>
        <v>8.1019256463642525E-2</v>
      </c>
      <c r="P16" s="3"/>
      <c r="Q16" s="189">
        <f t="shared" si="2"/>
        <v>3.2917785961114259</v>
      </c>
      <c r="R16" s="190">
        <f t="shared" si="3"/>
        <v>3.4665228553894831</v>
      </c>
      <c r="S16" s="182">
        <f t="shared" si="4"/>
        <v>5.3085058480081999E-2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25524.479999999996</v>
      </c>
      <c r="F17" s="140">
        <f t="shared" si="8"/>
        <v>20948.89</v>
      </c>
      <c r="G17" s="248">
        <f>E17/E15</f>
        <v>0.10722899016758398</v>
      </c>
      <c r="H17" s="215">
        <f>F17/F15</f>
        <v>9.8112482765594089E-2</v>
      </c>
      <c r="I17" s="182">
        <f t="shared" si="6"/>
        <v>-0.17926280966350724</v>
      </c>
      <c r="K17" s="19">
        <f t="shared" si="9"/>
        <v>3340.0290000000005</v>
      </c>
      <c r="L17" s="140">
        <f t="shared" si="9"/>
        <v>2942.1460000000002</v>
      </c>
      <c r="M17" s="247">
        <f>K17/K15</f>
        <v>5.2986537237226919E-2</v>
      </c>
      <c r="N17" s="215">
        <f>L17/L15</f>
        <v>4.5492983163808204E-2</v>
      </c>
      <c r="O17" s="182">
        <f t="shared" si="1"/>
        <v>-0.11912561238240753</v>
      </c>
      <c r="Q17" s="189">
        <f t="shared" si="2"/>
        <v>1.3085590774033404</v>
      </c>
      <c r="R17" s="190">
        <f t="shared" si="3"/>
        <v>1.4044400443173841</v>
      </c>
      <c r="S17" s="182">
        <f t="shared" si="4"/>
        <v>7.3272172857725748E-2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45216.030000000006</v>
      </c>
      <c r="F18" s="142">
        <f>F10+F14</f>
        <v>20835.890000000003</v>
      </c>
      <c r="G18" s="249">
        <f>E18/E15</f>
        <v>0.18995369293663117</v>
      </c>
      <c r="H18" s="221">
        <f>F18/F15</f>
        <v>9.7583256131031984E-2</v>
      </c>
      <c r="I18" s="208">
        <f t="shared" si="6"/>
        <v>-0.53919240587906547</v>
      </c>
      <c r="K18" s="21">
        <f t="shared" si="9"/>
        <v>4625.058</v>
      </c>
      <c r="L18" s="142">
        <f t="shared" si="9"/>
        <v>2198.2790000000005</v>
      </c>
      <c r="M18" s="249">
        <f>K18/K15</f>
        <v>7.33723593242257E-2</v>
      </c>
      <c r="N18" s="221">
        <f>L18/L15</f>
        <v>3.399092687322558E-2</v>
      </c>
      <c r="O18" s="208">
        <f t="shared" si="1"/>
        <v>-0.52470239292134269</v>
      </c>
      <c r="Q18" s="193">
        <f t="shared" si="2"/>
        <v>1.0228801599786623</v>
      </c>
      <c r="R18" s="194">
        <f t="shared" si="3"/>
        <v>1.0550444449457164</v>
      </c>
      <c r="S18" s="186">
        <f t="shared" si="4"/>
        <v>3.1444822400040484E-2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71" zoomScaleNormal="100" workbookViewId="0">
      <selection activeCell="P88" sqref="P88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2" t="s">
        <v>3</v>
      </c>
      <c r="B4" s="360" t="s">
        <v>1</v>
      </c>
      <c r="C4" s="358"/>
      <c r="D4" s="360" t="s">
        <v>104</v>
      </c>
      <c r="E4" s="358"/>
      <c r="F4" s="130" t="s">
        <v>0</v>
      </c>
      <c r="H4" s="370" t="s">
        <v>19</v>
      </c>
      <c r="I4" s="371"/>
      <c r="J4" s="360" t="s">
        <v>13</v>
      </c>
      <c r="K4" s="361"/>
      <c r="L4" s="130" t="s">
        <v>0</v>
      </c>
      <c r="N4" s="368" t="s">
        <v>22</v>
      </c>
      <c r="O4" s="358"/>
      <c r="P4" s="130" t="s">
        <v>0</v>
      </c>
    </row>
    <row r="5" spans="1:17" x14ac:dyDescent="0.25">
      <c r="A5" s="373"/>
      <c r="B5" s="363" t="s">
        <v>56</v>
      </c>
      <c r="C5" s="365"/>
      <c r="D5" s="363" t="str">
        <f>B5</f>
        <v>jan</v>
      </c>
      <c r="E5" s="365"/>
      <c r="F5" s="131" t="s">
        <v>157</v>
      </c>
      <c r="H5" s="366" t="str">
        <f>B5</f>
        <v>jan</v>
      </c>
      <c r="I5" s="365"/>
      <c r="J5" s="363" t="str">
        <f>B5</f>
        <v>jan</v>
      </c>
      <c r="K5" s="364"/>
      <c r="L5" s="131" t="str">
        <f>F5</f>
        <v>2024 / 2023</v>
      </c>
      <c r="N5" s="366" t="str">
        <f>B5</f>
        <v>jan</v>
      </c>
      <c r="O5" s="364"/>
      <c r="P5" s="131" t="str">
        <f>L5</f>
        <v>2024 / 2023</v>
      </c>
    </row>
    <row r="6" spans="1:17" ht="19.5" customHeight="1" thickBot="1" x14ac:dyDescent="0.3">
      <c r="A6" s="374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159</v>
      </c>
      <c r="B7" s="19">
        <v>23546.880000000005</v>
      </c>
      <c r="C7" s="147">
        <v>27142.920000000002</v>
      </c>
      <c r="D7" s="214">
        <f>B7/$B$33</f>
        <v>9.8921042230724315E-2</v>
      </c>
      <c r="E7" s="246">
        <f>C7/$C$33</f>
        <v>0.12712173631671658</v>
      </c>
      <c r="F7" s="52">
        <f>(C7-B7)/B7</f>
        <v>0.15271832191780807</v>
      </c>
      <c r="H7" s="19">
        <v>6396.8540000000012</v>
      </c>
      <c r="I7" s="147">
        <v>8284.4060000000009</v>
      </c>
      <c r="J7" s="214">
        <f t="shared" ref="J7:J32" si="0">H7/$H$33</f>
        <v>0.10148029932437842</v>
      </c>
      <c r="K7" s="246">
        <f>I7/$I$33</f>
        <v>0.12809777036222944</v>
      </c>
      <c r="L7" s="52">
        <f>(I7-H7)/H7</f>
        <v>0.29507504782819793</v>
      </c>
      <c r="N7" s="40">
        <f t="shared" ref="N7:N33" si="1">(H7/B7)*10</f>
        <v>2.7166461119265057</v>
      </c>
      <c r="O7" s="149">
        <f t="shared" ref="O7:O33" si="2">(I7/C7)*10</f>
        <v>3.0521425108278697</v>
      </c>
      <c r="P7" s="52">
        <f>(O7-N7)/N7</f>
        <v>0.12349654135239836</v>
      </c>
      <c r="Q7" s="2"/>
    </row>
    <row r="8" spans="1:17" ht="20.100000000000001" customHeight="1" x14ac:dyDescent="0.25">
      <c r="A8" s="8" t="s">
        <v>160</v>
      </c>
      <c r="B8" s="19">
        <v>12927.320000000002</v>
      </c>
      <c r="C8" s="140">
        <v>18392.340000000004</v>
      </c>
      <c r="D8" s="214">
        <f t="shared" ref="D8:D32" si="3">B8/$B$33</f>
        <v>5.4308000365657229E-2</v>
      </c>
      <c r="E8" s="215">
        <f t="shared" ref="E8:E32" si="4">C8/$C$33</f>
        <v>8.6139081415241972E-2</v>
      </c>
      <c r="F8" s="52">
        <f t="shared" ref="F8:F33" si="5">(C8-B8)/B8</f>
        <v>0.42274964957934064</v>
      </c>
      <c r="H8" s="19">
        <v>6006.1039999999994</v>
      </c>
      <c r="I8" s="140">
        <v>7935.8420000000024</v>
      </c>
      <c r="J8" s="214">
        <f t="shared" si="0"/>
        <v>9.5281404217345961E-2</v>
      </c>
      <c r="K8" s="215">
        <f t="shared" ref="K8:K32" si="6">I8/$I$33</f>
        <v>0.1227080935129128</v>
      </c>
      <c r="L8" s="52">
        <f t="shared" ref="L8:L33" si="7">(I8-H8)/H8</f>
        <v>0.32129613473226626</v>
      </c>
      <c r="N8" s="40">
        <f t="shared" si="1"/>
        <v>4.6460550214584293</v>
      </c>
      <c r="O8" s="143">
        <f t="shared" si="2"/>
        <v>4.3147538594871566</v>
      </c>
      <c r="P8" s="52">
        <f t="shared" ref="P8:P33" si="8">(O8-N8)/N8</f>
        <v>-7.1308058221677045E-2</v>
      </c>
      <c r="Q8" s="2"/>
    </row>
    <row r="9" spans="1:17" ht="20.100000000000001" customHeight="1" x14ac:dyDescent="0.25">
      <c r="A9" s="8" t="s">
        <v>161</v>
      </c>
      <c r="B9" s="19">
        <v>14964.210000000003</v>
      </c>
      <c r="C9" s="140">
        <v>20274.660000000003</v>
      </c>
      <c r="D9" s="214">
        <f t="shared" si="3"/>
        <v>6.2865027101655382E-2</v>
      </c>
      <c r="E9" s="215">
        <f t="shared" si="4"/>
        <v>9.4954779457445307E-2</v>
      </c>
      <c r="F9" s="52">
        <f t="shared" si="5"/>
        <v>0.35487673589183794</v>
      </c>
      <c r="H9" s="19">
        <v>4557.5639999999994</v>
      </c>
      <c r="I9" s="140">
        <v>5607.4110000000001</v>
      </c>
      <c r="J9" s="214">
        <f t="shared" si="0"/>
        <v>7.2301628098751555E-2</v>
      </c>
      <c r="K9" s="215">
        <f t="shared" si="6"/>
        <v>8.6704689099573268E-2</v>
      </c>
      <c r="L9" s="52">
        <f t="shared" si="7"/>
        <v>0.23035266208000607</v>
      </c>
      <c r="N9" s="40">
        <f t="shared" si="1"/>
        <v>3.0456429039688686</v>
      </c>
      <c r="O9" s="143">
        <f t="shared" si="2"/>
        <v>2.7657238148506558</v>
      </c>
      <c r="P9" s="52">
        <f t="shared" si="8"/>
        <v>-9.1908046328557383E-2</v>
      </c>
      <c r="Q9" s="2"/>
    </row>
    <row r="10" spans="1:17" ht="20.100000000000001" customHeight="1" x14ac:dyDescent="0.25">
      <c r="A10" s="8" t="s">
        <v>162</v>
      </c>
      <c r="B10" s="19">
        <v>13801.100000000004</v>
      </c>
      <c r="C10" s="140">
        <v>12548.250000000002</v>
      </c>
      <c r="D10" s="214">
        <f t="shared" si="3"/>
        <v>5.7978772386424418E-2</v>
      </c>
      <c r="E10" s="215">
        <f t="shared" si="4"/>
        <v>5.8768744399505989E-2</v>
      </c>
      <c r="F10" s="52">
        <f t="shared" si="5"/>
        <v>-9.0778995877140362E-2</v>
      </c>
      <c r="H10" s="19">
        <v>4458.1390000000001</v>
      </c>
      <c r="I10" s="140">
        <v>4213.110999999999</v>
      </c>
      <c r="J10" s="214">
        <f t="shared" si="0"/>
        <v>7.0724340456994175E-2</v>
      </c>
      <c r="K10" s="215">
        <f t="shared" si="6"/>
        <v>6.5145301351549251E-2</v>
      </c>
      <c r="L10" s="52">
        <f t="shared" si="7"/>
        <v>-5.4961947126368454E-2</v>
      </c>
      <c r="N10" s="40">
        <f t="shared" si="1"/>
        <v>3.2302780213171407</v>
      </c>
      <c r="O10" s="143">
        <f t="shared" si="2"/>
        <v>3.3575287390671993</v>
      </c>
      <c r="P10" s="52">
        <f t="shared" si="8"/>
        <v>3.9393116292254095E-2</v>
      </c>
      <c r="Q10" s="2"/>
    </row>
    <row r="11" spans="1:17" ht="20.100000000000001" customHeight="1" x14ac:dyDescent="0.25">
      <c r="A11" s="8" t="s">
        <v>163</v>
      </c>
      <c r="B11" s="19">
        <v>14873.460000000001</v>
      </c>
      <c r="C11" s="140">
        <v>10810.409999999998</v>
      </c>
      <c r="D11" s="214">
        <f t="shared" si="3"/>
        <v>6.2483784041749424E-2</v>
      </c>
      <c r="E11" s="215">
        <f t="shared" si="4"/>
        <v>5.0629707102094974E-2</v>
      </c>
      <c r="F11" s="52">
        <f t="shared" si="5"/>
        <v>-0.27317450008269784</v>
      </c>
      <c r="H11" s="19">
        <v>4306.7769999999991</v>
      </c>
      <c r="I11" s="140">
        <v>4059.5920000000001</v>
      </c>
      <c r="J11" s="214">
        <f t="shared" si="0"/>
        <v>6.8323119315111508E-2</v>
      </c>
      <c r="K11" s="215">
        <f t="shared" si="6"/>
        <v>6.2771511171753738E-2</v>
      </c>
      <c r="L11" s="52">
        <f t="shared" si="7"/>
        <v>-5.7394427433786123E-2</v>
      </c>
      <c r="N11" s="40">
        <f t="shared" si="1"/>
        <v>2.895612049919789</v>
      </c>
      <c r="O11" s="143">
        <f t="shared" si="2"/>
        <v>3.7552618263322119</v>
      </c>
      <c r="P11" s="52">
        <f t="shared" si="8"/>
        <v>0.29688016267104428</v>
      </c>
      <c r="Q11" s="2"/>
    </row>
    <row r="12" spans="1:17" ht="20.100000000000001" customHeight="1" x14ac:dyDescent="0.25">
      <c r="A12" s="8" t="s">
        <v>164</v>
      </c>
      <c r="B12" s="19">
        <v>8065.4300000000012</v>
      </c>
      <c r="C12" s="140">
        <v>8839.3799999999992</v>
      </c>
      <c r="D12" s="214">
        <f t="shared" si="3"/>
        <v>3.3883076723495886E-2</v>
      </c>
      <c r="E12" s="215">
        <f t="shared" si="4"/>
        <v>4.1398542734652648E-2</v>
      </c>
      <c r="F12" s="52">
        <f t="shared" si="5"/>
        <v>9.5958925934512843E-2</v>
      </c>
      <c r="H12" s="19">
        <v>3223.009</v>
      </c>
      <c r="I12" s="140">
        <v>3717.2579999999994</v>
      </c>
      <c r="J12" s="214">
        <f t="shared" si="0"/>
        <v>5.1130120844584778E-2</v>
      </c>
      <c r="K12" s="215">
        <f t="shared" si="6"/>
        <v>5.7478165804664839E-2</v>
      </c>
      <c r="L12" s="52">
        <f t="shared" si="7"/>
        <v>0.15335017680682844</v>
      </c>
      <c r="N12" s="40">
        <f t="shared" si="1"/>
        <v>3.9960783244042779</v>
      </c>
      <c r="O12" s="143">
        <f t="shared" si="2"/>
        <v>4.2053379309408569</v>
      </c>
      <c r="P12" s="52">
        <f t="shared" si="8"/>
        <v>5.236624248794592E-2</v>
      </c>
      <c r="Q12" s="2"/>
    </row>
    <row r="13" spans="1:17" ht="20.100000000000001" customHeight="1" x14ac:dyDescent="0.25">
      <c r="A13" s="8" t="s">
        <v>165</v>
      </c>
      <c r="B13" s="19">
        <v>12973.66</v>
      </c>
      <c r="C13" s="140">
        <v>11899.82</v>
      </c>
      <c r="D13" s="214">
        <f t="shared" si="3"/>
        <v>5.4502675885172831E-2</v>
      </c>
      <c r="E13" s="215">
        <f t="shared" si="4"/>
        <v>5.5731873367212893E-2</v>
      </c>
      <c r="F13" s="52">
        <f t="shared" si="5"/>
        <v>-8.2770783263936332E-2</v>
      </c>
      <c r="H13" s="19">
        <v>3786.4799999999996</v>
      </c>
      <c r="I13" s="140">
        <v>3157.6019999999994</v>
      </c>
      <c r="J13" s="214">
        <f t="shared" si="0"/>
        <v>6.0069078297827698E-2</v>
      </c>
      <c r="K13" s="215">
        <f t="shared" si="6"/>
        <v>4.8824475272133731E-2</v>
      </c>
      <c r="L13" s="52">
        <f t="shared" si="7"/>
        <v>-0.16608512391455924</v>
      </c>
      <c r="N13" s="40">
        <f t="shared" si="1"/>
        <v>2.9185904363148096</v>
      </c>
      <c r="O13" s="143">
        <f t="shared" si="2"/>
        <v>2.6534871956046393</v>
      </c>
      <c r="P13" s="52">
        <f t="shared" si="8"/>
        <v>-9.0832628453653766E-2</v>
      </c>
      <c r="Q13" s="2"/>
    </row>
    <row r="14" spans="1:17" ht="20.100000000000001" customHeight="1" x14ac:dyDescent="0.25">
      <c r="A14" s="8" t="s">
        <v>166</v>
      </c>
      <c r="B14" s="19">
        <v>6539.0099999999993</v>
      </c>
      <c r="C14" s="140">
        <v>7489.3199999999988</v>
      </c>
      <c r="D14" s="214">
        <f t="shared" si="3"/>
        <v>2.7470547450750518E-2</v>
      </c>
      <c r="E14" s="215">
        <f t="shared" si="4"/>
        <v>3.5075642643883256E-2</v>
      </c>
      <c r="F14" s="52">
        <f t="shared" si="5"/>
        <v>0.14532933884487095</v>
      </c>
      <c r="H14" s="19">
        <v>2353.518</v>
      </c>
      <c r="I14" s="140">
        <v>3018.4750000000004</v>
      </c>
      <c r="J14" s="214">
        <f t="shared" si="0"/>
        <v>3.733643305057649E-2</v>
      </c>
      <c r="K14" s="215">
        <f t="shared" si="6"/>
        <v>4.667322164004644E-2</v>
      </c>
      <c r="L14" s="52">
        <f t="shared" si="7"/>
        <v>0.28253746094145032</v>
      </c>
      <c r="N14" s="40">
        <f t="shared" si="1"/>
        <v>3.599196208600385</v>
      </c>
      <c r="O14" s="143">
        <f t="shared" si="2"/>
        <v>4.030372583892798</v>
      </c>
      <c r="P14" s="52">
        <f t="shared" si="8"/>
        <v>0.11979796329583375</v>
      </c>
      <c r="Q14" s="2"/>
    </row>
    <row r="15" spans="1:17" ht="20.100000000000001" customHeight="1" x14ac:dyDescent="0.25">
      <c r="A15" s="8" t="s">
        <v>167</v>
      </c>
      <c r="B15" s="19">
        <v>7415.2300000000005</v>
      </c>
      <c r="C15" s="140">
        <v>6449.4599999999982</v>
      </c>
      <c r="D15" s="214">
        <f t="shared" si="3"/>
        <v>3.1151569973624265E-2</v>
      </c>
      <c r="E15" s="215">
        <f t="shared" si="4"/>
        <v>3.0205539916310059E-2</v>
      </c>
      <c r="F15" s="52">
        <f t="shared" si="5"/>
        <v>-0.13024140856048999</v>
      </c>
      <c r="H15" s="19">
        <v>2643.9830000000002</v>
      </c>
      <c r="I15" s="140">
        <v>2316.8270000000007</v>
      </c>
      <c r="J15" s="214">
        <f t="shared" si="0"/>
        <v>4.1944397394182827E-2</v>
      </c>
      <c r="K15" s="215">
        <f t="shared" si="6"/>
        <v>3.5823977363617018E-2</v>
      </c>
      <c r="L15" s="52">
        <f t="shared" si="7"/>
        <v>-0.12373604520150072</v>
      </c>
      <c r="N15" s="40">
        <f t="shared" si="1"/>
        <v>3.5656115858847266</v>
      </c>
      <c r="O15" s="143">
        <f t="shared" si="2"/>
        <v>3.5922805940342313</v>
      </c>
      <c r="P15" s="52">
        <f t="shared" si="8"/>
        <v>7.4795045694488801E-3</v>
      </c>
      <c r="Q15" s="2"/>
    </row>
    <row r="16" spans="1:17" ht="20.100000000000001" customHeight="1" x14ac:dyDescent="0.25">
      <c r="A16" s="8" t="s">
        <v>168</v>
      </c>
      <c r="B16" s="19">
        <v>4370.43</v>
      </c>
      <c r="C16" s="140">
        <v>10351.16</v>
      </c>
      <c r="D16" s="214">
        <f t="shared" si="3"/>
        <v>1.8360287672779765E-2</v>
      </c>
      <c r="E16" s="215">
        <f t="shared" si="4"/>
        <v>4.8478845757646709E-2</v>
      </c>
      <c r="F16" s="52">
        <f t="shared" si="5"/>
        <v>1.3684534473724552</v>
      </c>
      <c r="H16" s="19">
        <v>1021.172</v>
      </c>
      <c r="I16" s="140">
        <v>1937.184</v>
      </c>
      <c r="J16" s="214">
        <f t="shared" si="0"/>
        <v>1.6199969582184327E-2</v>
      </c>
      <c r="K16" s="215">
        <f t="shared" si="6"/>
        <v>2.995374094188347E-2</v>
      </c>
      <c r="L16" s="52">
        <f t="shared" si="7"/>
        <v>0.89702028649434173</v>
      </c>
      <c r="N16" s="40">
        <f t="shared" si="1"/>
        <v>2.336548119979041</v>
      </c>
      <c r="O16" s="143">
        <f t="shared" si="2"/>
        <v>1.8714656135157797</v>
      </c>
      <c r="P16" s="52">
        <f t="shared" si="8"/>
        <v>-0.19904683429649767</v>
      </c>
      <c r="Q16" s="2"/>
    </row>
    <row r="17" spans="1:17" ht="20.100000000000001" customHeight="1" x14ac:dyDescent="0.25">
      <c r="A17" s="8" t="s">
        <v>169</v>
      </c>
      <c r="B17" s="19">
        <v>10875.669999999998</v>
      </c>
      <c r="C17" s="140">
        <v>8434.59</v>
      </c>
      <c r="D17" s="214">
        <f t="shared" si="3"/>
        <v>4.5688966493965276E-2</v>
      </c>
      <c r="E17" s="215">
        <f t="shared" si="4"/>
        <v>3.9502740527534053E-2</v>
      </c>
      <c r="F17" s="52">
        <f t="shared" si="5"/>
        <v>-0.22445329804968323</v>
      </c>
      <c r="H17" s="19">
        <v>2463.1150000000007</v>
      </c>
      <c r="I17" s="140">
        <v>1891.3519999999999</v>
      </c>
      <c r="J17" s="214">
        <f t="shared" si="0"/>
        <v>3.9075090266303777E-2</v>
      </c>
      <c r="K17" s="215">
        <f t="shared" si="6"/>
        <v>2.9245062853045029E-2</v>
      </c>
      <c r="L17" s="52">
        <f t="shared" si="7"/>
        <v>-0.23213004670914703</v>
      </c>
      <c r="N17" s="40">
        <f t="shared" si="1"/>
        <v>2.2647938012094899</v>
      </c>
      <c r="O17" s="143">
        <f t="shared" si="2"/>
        <v>2.2423757408481029</v>
      </c>
      <c r="P17" s="52">
        <f t="shared" si="8"/>
        <v>-9.8984995231861349E-3</v>
      </c>
      <c r="Q17" s="2"/>
    </row>
    <row r="18" spans="1:17" ht="20.100000000000001" customHeight="1" x14ac:dyDescent="0.25">
      <c r="A18" s="8" t="s">
        <v>170</v>
      </c>
      <c r="B18" s="19">
        <v>8944.59</v>
      </c>
      <c r="C18" s="140">
        <v>7264.01</v>
      </c>
      <c r="D18" s="214">
        <f t="shared" si="3"/>
        <v>3.7576450261202939E-2</v>
      </c>
      <c r="E18" s="215">
        <f t="shared" si="4"/>
        <v>3.402042093562492E-2</v>
      </c>
      <c r="F18" s="52">
        <f t="shared" si="5"/>
        <v>-0.18788787412279376</v>
      </c>
      <c r="H18" s="19">
        <v>2088.8849999999998</v>
      </c>
      <c r="I18" s="140">
        <v>1845.787</v>
      </c>
      <c r="J18" s="214">
        <f t="shared" si="0"/>
        <v>3.3138270008070243E-2</v>
      </c>
      <c r="K18" s="215">
        <f t="shared" si="6"/>
        <v>2.854051325630207E-2</v>
      </c>
      <c r="L18" s="52">
        <f t="shared" si="7"/>
        <v>-0.11637691878681677</v>
      </c>
      <c r="N18" s="40">
        <f t="shared" si="1"/>
        <v>2.3353613748645827</v>
      </c>
      <c r="O18" s="143">
        <f t="shared" si="2"/>
        <v>2.5410028345225295</v>
      </c>
      <c r="P18" s="52">
        <f t="shared" si="8"/>
        <v>8.8055519745791386E-2</v>
      </c>
      <c r="Q18" s="2"/>
    </row>
    <row r="19" spans="1:17" ht="20.100000000000001" customHeight="1" x14ac:dyDescent="0.25">
      <c r="A19" s="8" t="s">
        <v>171</v>
      </c>
      <c r="B19" s="19">
        <v>40425.329999999987</v>
      </c>
      <c r="C19" s="140">
        <v>13807.539999999999</v>
      </c>
      <c r="D19" s="214">
        <f t="shared" si="3"/>
        <v>0.16982784029650486</v>
      </c>
      <c r="E19" s="215">
        <f t="shared" si="4"/>
        <v>6.4666530316654092E-2</v>
      </c>
      <c r="F19" s="52">
        <f t="shared" si="5"/>
        <v>-0.65844335717234703</v>
      </c>
      <c r="H19" s="19">
        <v>5162.0320000000002</v>
      </c>
      <c r="I19" s="140">
        <v>1727.7380000000003</v>
      </c>
      <c r="J19" s="214">
        <f t="shared" si="0"/>
        <v>8.1890965853217798E-2</v>
      </c>
      <c r="K19" s="215">
        <f t="shared" si="6"/>
        <v>2.6715178561999207E-2</v>
      </c>
      <c r="L19" s="52">
        <f t="shared" si="7"/>
        <v>-0.66529885905395392</v>
      </c>
      <c r="N19" s="40">
        <f t="shared" si="1"/>
        <v>1.2769300831928896</v>
      </c>
      <c r="O19" s="143">
        <f t="shared" si="2"/>
        <v>1.2513003764609774</v>
      </c>
      <c r="P19" s="52">
        <f t="shared" si="8"/>
        <v>-2.0071346950983122E-2</v>
      </c>
      <c r="Q19" s="2"/>
    </row>
    <row r="20" spans="1:17" ht="20.100000000000001" customHeight="1" x14ac:dyDescent="0.25">
      <c r="A20" s="8" t="s">
        <v>172</v>
      </c>
      <c r="B20" s="19">
        <v>7388.1399999999994</v>
      </c>
      <c r="C20" s="140">
        <v>5901.6</v>
      </c>
      <c r="D20" s="214">
        <f t="shared" si="3"/>
        <v>3.1037764194088699E-2</v>
      </c>
      <c r="E20" s="215">
        <f t="shared" si="4"/>
        <v>2.763968058877728E-2</v>
      </c>
      <c r="F20" s="52">
        <f t="shared" si="5"/>
        <v>-0.20120625759663449</v>
      </c>
      <c r="H20" s="19">
        <v>1633.6899999999994</v>
      </c>
      <c r="I20" s="140">
        <v>1364.6659999999999</v>
      </c>
      <c r="J20" s="214">
        <f t="shared" si="0"/>
        <v>2.5917013301107652E-2</v>
      </c>
      <c r="K20" s="215">
        <f t="shared" si="6"/>
        <v>2.110117151297778E-2</v>
      </c>
      <c r="L20" s="52">
        <f t="shared" si="7"/>
        <v>-0.16467261230710817</v>
      </c>
      <c r="N20" s="40">
        <f t="shared" si="1"/>
        <v>2.2112331385165946</v>
      </c>
      <c r="O20" s="143">
        <f t="shared" si="2"/>
        <v>2.3123661379964751</v>
      </c>
      <c r="P20" s="52">
        <f t="shared" si="8"/>
        <v>4.573601838643096E-2</v>
      </c>
      <c r="Q20" s="2"/>
    </row>
    <row r="21" spans="1:17" ht="20.100000000000001" customHeight="1" x14ac:dyDescent="0.25">
      <c r="A21" s="8" t="s">
        <v>173</v>
      </c>
      <c r="B21" s="19">
        <v>423.42</v>
      </c>
      <c r="C21" s="140">
        <v>471.90999999999997</v>
      </c>
      <c r="D21" s="214">
        <f t="shared" si="3"/>
        <v>1.7787981975248221E-3</v>
      </c>
      <c r="E21" s="215">
        <f t="shared" si="4"/>
        <v>2.2101534612054162E-3</v>
      </c>
      <c r="F21" s="52">
        <f t="shared" si="5"/>
        <v>0.1145198620754805</v>
      </c>
      <c r="H21" s="19">
        <v>964.67099999999994</v>
      </c>
      <c r="I21" s="140">
        <v>1095.8119999999999</v>
      </c>
      <c r="J21" s="214">
        <f t="shared" si="0"/>
        <v>1.5303632352645133E-2</v>
      </c>
      <c r="K21" s="215">
        <f t="shared" si="6"/>
        <v>1.6944011910591458E-2</v>
      </c>
      <c r="L21" s="52">
        <f t="shared" si="7"/>
        <v>0.13594375699072531</v>
      </c>
      <c r="N21" s="40">
        <f t="shared" si="1"/>
        <v>22.782839733597843</v>
      </c>
      <c r="O21" s="143">
        <f t="shared" si="2"/>
        <v>23.220783623996102</v>
      </c>
      <c r="P21" s="52">
        <f t="shared" si="8"/>
        <v>1.922253307836877E-2</v>
      </c>
      <c r="Q21" s="2"/>
    </row>
    <row r="22" spans="1:17" ht="20.100000000000001" customHeight="1" x14ac:dyDescent="0.25">
      <c r="A22" s="8" t="s">
        <v>174</v>
      </c>
      <c r="B22" s="19">
        <v>697.38999999999987</v>
      </c>
      <c r="C22" s="140">
        <v>2830.9000000000005</v>
      </c>
      <c r="D22" s="214">
        <f t="shared" si="3"/>
        <v>2.9297531410227089E-3</v>
      </c>
      <c r="E22" s="215">
        <f t="shared" si="4"/>
        <v>1.3258298051167414E-2</v>
      </c>
      <c r="F22" s="52">
        <f t="shared" si="5"/>
        <v>3.0592781657322319</v>
      </c>
      <c r="H22" s="19">
        <v>270.44300000000004</v>
      </c>
      <c r="I22" s="140">
        <v>1082.9650000000001</v>
      </c>
      <c r="J22" s="214">
        <f t="shared" si="0"/>
        <v>4.2903334342448444E-3</v>
      </c>
      <c r="K22" s="215">
        <f t="shared" si="6"/>
        <v>1.674536495197505E-2</v>
      </c>
      <c r="L22" s="52">
        <f t="shared" si="7"/>
        <v>3.0044112807504724</v>
      </c>
      <c r="N22" s="40">
        <f t="shared" si="1"/>
        <v>3.8779305696955806</v>
      </c>
      <c r="O22" s="143">
        <f t="shared" si="2"/>
        <v>3.8255148539333779</v>
      </c>
      <c r="P22" s="52">
        <f t="shared" si="8"/>
        <v>-1.3516414185393056E-2</v>
      </c>
      <c r="Q22" s="2"/>
    </row>
    <row r="23" spans="1:17" ht="20.100000000000001" customHeight="1" x14ac:dyDescent="0.25">
      <c r="A23" s="8" t="s">
        <v>175</v>
      </c>
      <c r="B23" s="19">
        <v>3236.41</v>
      </c>
      <c r="C23" s="140">
        <v>2868.08</v>
      </c>
      <c r="D23" s="214">
        <f t="shared" si="3"/>
        <v>1.3596240787991376E-2</v>
      </c>
      <c r="E23" s="215">
        <f t="shared" si="4"/>
        <v>1.3432427664202985E-2</v>
      </c>
      <c r="F23" s="52">
        <f t="shared" si="5"/>
        <v>-0.11380820106228813</v>
      </c>
      <c r="H23" s="19">
        <v>1119.867</v>
      </c>
      <c r="I23" s="140">
        <v>1074.3390000000002</v>
      </c>
      <c r="J23" s="214">
        <f t="shared" si="0"/>
        <v>1.7765676434618276E-2</v>
      </c>
      <c r="K23" s="215">
        <f t="shared" si="6"/>
        <v>1.6611985278508469E-2</v>
      </c>
      <c r="L23" s="52">
        <f t="shared" si="7"/>
        <v>-4.065482776079641E-2</v>
      </c>
      <c r="N23" s="40">
        <f t="shared" si="1"/>
        <v>3.4602136317710057</v>
      </c>
      <c r="O23" s="143">
        <f t="shared" si="2"/>
        <v>3.7458473961674716</v>
      </c>
      <c r="P23" s="52">
        <f t="shared" si="8"/>
        <v>8.2548014311553619E-2</v>
      </c>
      <c r="Q23" s="2"/>
    </row>
    <row r="24" spans="1:17" ht="20.100000000000001" customHeight="1" x14ac:dyDescent="0.25">
      <c r="A24" s="8" t="s">
        <v>176</v>
      </c>
      <c r="B24" s="19">
        <v>4112.1699999999992</v>
      </c>
      <c r="C24" s="140">
        <v>3453.0399999999986</v>
      </c>
      <c r="D24" s="214">
        <f t="shared" si="3"/>
        <v>1.72753308391565E-2</v>
      </c>
      <c r="E24" s="215">
        <f t="shared" si="4"/>
        <v>1.6172041931047758E-2</v>
      </c>
      <c r="F24" s="52">
        <f t="shared" si="5"/>
        <v>-0.16028763402291266</v>
      </c>
      <c r="H24" s="19">
        <v>1067.5249999999999</v>
      </c>
      <c r="I24" s="140">
        <v>1018.7039999999997</v>
      </c>
      <c r="J24" s="214">
        <f t="shared" si="0"/>
        <v>1.6935317976032756E-2</v>
      </c>
      <c r="K24" s="215">
        <f t="shared" si="6"/>
        <v>1.575172813344548E-2</v>
      </c>
      <c r="L24" s="52">
        <f t="shared" si="7"/>
        <v>-4.5732886817639068E-2</v>
      </c>
      <c r="N24" s="40">
        <f t="shared" si="1"/>
        <v>2.5960137834768506</v>
      </c>
      <c r="O24" s="143">
        <f t="shared" si="2"/>
        <v>2.9501656511363903</v>
      </c>
      <c r="P24" s="52">
        <f t="shared" si="8"/>
        <v>0.13642141267263333</v>
      </c>
      <c r="Q24" s="2"/>
    </row>
    <row r="25" spans="1:17" ht="20.100000000000001" customHeight="1" x14ac:dyDescent="0.25">
      <c r="A25" s="8" t="s">
        <v>177</v>
      </c>
      <c r="B25" s="19">
        <v>1422.68</v>
      </c>
      <c r="C25" s="140">
        <v>2091.6099999999997</v>
      </c>
      <c r="D25" s="214">
        <f t="shared" si="3"/>
        <v>5.9767148921983232E-3</v>
      </c>
      <c r="E25" s="215">
        <f t="shared" si="4"/>
        <v>9.7958913373140215E-3</v>
      </c>
      <c r="F25" s="52">
        <f t="shared" si="5"/>
        <v>0.47019006382320661</v>
      </c>
      <c r="H25" s="19">
        <v>438.97899999999993</v>
      </c>
      <c r="I25" s="140">
        <v>886.08399999999983</v>
      </c>
      <c r="J25" s="214">
        <f t="shared" si="0"/>
        <v>6.9640045430326061E-3</v>
      </c>
      <c r="K25" s="215">
        <f t="shared" si="6"/>
        <v>1.3701089100853542E-2</v>
      </c>
      <c r="L25" s="52">
        <f t="shared" si="7"/>
        <v>1.0185111360680124</v>
      </c>
      <c r="N25" s="40">
        <f t="shared" si="1"/>
        <v>3.0855779233559195</v>
      </c>
      <c r="O25" s="143">
        <f t="shared" si="2"/>
        <v>4.2363729375935284</v>
      </c>
      <c r="P25" s="52">
        <f t="shared" si="8"/>
        <v>0.3729593103213506</v>
      </c>
      <c r="Q25" s="2"/>
    </row>
    <row r="26" spans="1:17" ht="20.100000000000001" customHeight="1" x14ac:dyDescent="0.25">
      <c r="A26" s="8" t="s">
        <v>178</v>
      </c>
      <c r="B26" s="19">
        <v>2675.19</v>
      </c>
      <c r="C26" s="140">
        <v>2687.2900000000004</v>
      </c>
      <c r="D26" s="214">
        <f t="shared" si="3"/>
        <v>1.1238541282973002E-2</v>
      </c>
      <c r="E26" s="215">
        <f t="shared" si="4"/>
        <v>1.2585711883119036E-2</v>
      </c>
      <c r="F26" s="52">
        <f t="shared" si="5"/>
        <v>4.5230432230983081E-3</v>
      </c>
      <c r="H26" s="19">
        <v>778.53199999999993</v>
      </c>
      <c r="I26" s="140">
        <v>819.52500000000009</v>
      </c>
      <c r="J26" s="214">
        <f t="shared" si="0"/>
        <v>1.235070558021286E-2</v>
      </c>
      <c r="K26" s="215">
        <f t="shared" si="6"/>
        <v>1.2671919417771908E-2</v>
      </c>
      <c r="L26" s="52">
        <f t="shared" si="7"/>
        <v>5.2654226158976344E-2</v>
      </c>
      <c r="N26" s="40">
        <f t="shared" si="1"/>
        <v>2.9101932946818727</v>
      </c>
      <c r="O26" s="143">
        <f t="shared" si="2"/>
        <v>3.0496336457918574</v>
      </c>
      <c r="P26" s="52">
        <f t="shared" si="8"/>
        <v>4.7914463745346351E-2</v>
      </c>
      <c r="Q26" s="2"/>
    </row>
    <row r="27" spans="1:17" ht="20.100000000000001" customHeight="1" x14ac:dyDescent="0.25">
      <c r="A27" s="8" t="s">
        <v>179</v>
      </c>
      <c r="B27" s="19">
        <v>4057.5299999999997</v>
      </c>
      <c r="C27" s="140">
        <v>2806.61</v>
      </c>
      <c r="D27" s="214">
        <f t="shared" si="3"/>
        <v>1.7045786808376765E-2</v>
      </c>
      <c r="E27" s="215">
        <f t="shared" si="4"/>
        <v>1.314453774184428E-2</v>
      </c>
      <c r="F27" s="52">
        <f t="shared" si="5"/>
        <v>-0.30829593373308384</v>
      </c>
      <c r="H27" s="19">
        <v>1036.8900000000001</v>
      </c>
      <c r="I27" s="140">
        <v>664.70999999999992</v>
      </c>
      <c r="J27" s="214">
        <f t="shared" si="0"/>
        <v>1.6449321426822424E-2</v>
      </c>
      <c r="K27" s="215">
        <f t="shared" si="6"/>
        <v>1.0278089815670251E-2</v>
      </c>
      <c r="L27" s="52">
        <f t="shared" si="7"/>
        <v>-0.35893874952984417</v>
      </c>
      <c r="N27" s="40">
        <f t="shared" si="1"/>
        <v>2.5554709392167156</v>
      </c>
      <c r="O27" s="143">
        <f t="shared" si="2"/>
        <v>2.3683732331887932</v>
      </c>
      <c r="P27" s="52">
        <f t="shared" si="8"/>
        <v>-7.3214570025699546E-2</v>
      </c>
      <c r="Q27" s="2"/>
    </row>
    <row r="28" spans="1:17" ht="20.100000000000001" customHeight="1" x14ac:dyDescent="0.25">
      <c r="A28" s="8" t="s">
        <v>180</v>
      </c>
      <c r="B28" s="19">
        <v>1302.3099999999997</v>
      </c>
      <c r="C28" s="140">
        <v>1516.35</v>
      </c>
      <c r="D28" s="214">
        <f t="shared" si="3"/>
        <v>5.4710374583594309E-3</v>
      </c>
      <c r="E28" s="215">
        <f t="shared" si="4"/>
        <v>7.1017062594537789E-3</v>
      </c>
      <c r="F28" s="52">
        <f t="shared" si="5"/>
        <v>0.16435410923666427</v>
      </c>
      <c r="H28" s="19">
        <v>538.42099999999994</v>
      </c>
      <c r="I28" s="140">
        <v>575.77799999999991</v>
      </c>
      <c r="J28" s="214">
        <f t="shared" si="0"/>
        <v>8.5415618744043766E-3</v>
      </c>
      <c r="K28" s="215">
        <f t="shared" si="6"/>
        <v>8.902977235015248E-3</v>
      </c>
      <c r="L28" s="52">
        <f t="shared" si="7"/>
        <v>6.9382509226051686E-2</v>
      </c>
      <c r="N28" s="40">
        <f t="shared" si="1"/>
        <v>4.1343535717302338</v>
      </c>
      <c r="O28" s="143">
        <f t="shared" si="2"/>
        <v>3.7971312691660892</v>
      </c>
      <c r="P28" s="52">
        <f t="shared" si="8"/>
        <v>-8.156590787735081E-2</v>
      </c>
      <c r="Q28" s="2"/>
    </row>
    <row r="29" spans="1:17" ht="20.100000000000001" customHeight="1" x14ac:dyDescent="0.25">
      <c r="A29" s="8" t="s">
        <v>181</v>
      </c>
      <c r="B29" s="19">
        <v>1312.7399999999998</v>
      </c>
      <c r="C29" s="140">
        <v>752.8</v>
      </c>
      <c r="D29" s="214">
        <f t="shared" si="3"/>
        <v>5.5148541538395318E-3</v>
      </c>
      <c r="E29" s="215">
        <f t="shared" si="4"/>
        <v>3.5256797389236027E-3</v>
      </c>
      <c r="F29" s="52">
        <f t="shared" si="5"/>
        <v>-0.42654295595472058</v>
      </c>
      <c r="H29" s="19">
        <v>314.95499999999998</v>
      </c>
      <c r="I29" s="140">
        <v>552.20499999999993</v>
      </c>
      <c r="J29" s="214">
        <f t="shared" si="0"/>
        <v>4.99647602926526E-3</v>
      </c>
      <c r="K29" s="215">
        <f t="shared" si="6"/>
        <v>8.5384793167880592E-3</v>
      </c>
      <c r="L29" s="52">
        <f t="shared" si="7"/>
        <v>0.75328221491959158</v>
      </c>
      <c r="N29" s="40">
        <f t="shared" si="1"/>
        <v>2.3992184286301939</v>
      </c>
      <c r="O29" s="143">
        <f t="shared" si="2"/>
        <v>7.3353480340063761</v>
      </c>
      <c r="P29" s="52">
        <f t="shared" si="8"/>
        <v>2.0573906679244742</v>
      </c>
      <c r="Q29" s="2"/>
    </row>
    <row r="30" spans="1:17" ht="20.100000000000001" customHeight="1" x14ac:dyDescent="0.25">
      <c r="A30" s="8" t="s">
        <v>182</v>
      </c>
      <c r="B30" s="19">
        <v>1193.6700000000003</v>
      </c>
      <c r="C30" s="140">
        <v>822.17999999999984</v>
      </c>
      <c r="D30" s="214">
        <f t="shared" si="3"/>
        <v>5.0146380530902051E-3</v>
      </c>
      <c r="E30" s="215">
        <f t="shared" si="4"/>
        <v>3.8506155257016566E-3</v>
      </c>
      <c r="F30" s="52">
        <f t="shared" si="5"/>
        <v>-0.31121666792329572</v>
      </c>
      <c r="H30" s="19">
        <v>253.26599999999999</v>
      </c>
      <c r="I30" s="140">
        <v>502.19599999999997</v>
      </c>
      <c r="J30" s="214">
        <f t="shared" si="0"/>
        <v>4.017835875054835E-3</v>
      </c>
      <c r="K30" s="215">
        <f t="shared" si="6"/>
        <v>7.7652142935570965E-3</v>
      </c>
      <c r="L30" s="52">
        <f t="shared" si="7"/>
        <v>0.98287966012018979</v>
      </c>
      <c r="N30" s="40">
        <f t="shared" si="1"/>
        <v>2.1217421900525264</v>
      </c>
      <c r="O30" s="143">
        <f t="shared" si="2"/>
        <v>6.1081028485246547</v>
      </c>
      <c r="P30" s="52">
        <f t="shared" si="8"/>
        <v>1.8788148141473497</v>
      </c>
      <c r="Q30" s="2"/>
    </row>
    <row r="31" spans="1:17" ht="20.100000000000001" customHeight="1" x14ac:dyDescent="0.25">
      <c r="A31" s="8" t="s">
        <v>183</v>
      </c>
      <c r="B31" s="19">
        <v>880.09999999999991</v>
      </c>
      <c r="C31" s="140">
        <v>604.35</v>
      </c>
      <c r="D31" s="214">
        <f t="shared" si="3"/>
        <v>3.6973225016333562E-3</v>
      </c>
      <c r="E31" s="215">
        <f t="shared" si="4"/>
        <v>2.8304258105984054E-3</v>
      </c>
      <c r="F31" s="52">
        <f t="shared" si="5"/>
        <v>-0.31331666856039075</v>
      </c>
      <c r="H31" s="19">
        <v>463.15199999999999</v>
      </c>
      <c r="I31" s="140">
        <v>418.32400000000001</v>
      </c>
      <c r="J31" s="214">
        <f t="shared" si="0"/>
        <v>7.3474873105880646E-3</v>
      </c>
      <c r="K31" s="215">
        <f t="shared" si="6"/>
        <v>6.4683420499923915E-3</v>
      </c>
      <c r="L31" s="52">
        <f t="shared" si="7"/>
        <v>-9.6788959132207086E-2</v>
      </c>
      <c r="N31" s="40">
        <f t="shared" si="1"/>
        <v>5.2624928985342576</v>
      </c>
      <c r="O31" s="143">
        <f t="shared" si="2"/>
        <v>6.9218830148092989</v>
      </c>
      <c r="P31" s="52">
        <f t="shared" si="8"/>
        <v>0.31532396304747984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29613.050000000076</v>
      </c>
      <c r="C32" s="140">
        <f>C33-SUM(C7:C31)</f>
        <v>23008.53</v>
      </c>
      <c r="D32" s="214">
        <f t="shared" si="3"/>
        <v>0.1244051768060379</v>
      </c>
      <c r="E32" s="215">
        <f t="shared" si="4"/>
        <v>0.10775864511612099</v>
      </c>
      <c r="F32" s="52">
        <f t="shared" si="5"/>
        <v>-0.22302734774027194</v>
      </c>
      <c r="H32" s="19">
        <f>H33-SUM(H7:H31)</f>
        <v>5687.4039999999513</v>
      </c>
      <c r="I32" s="140">
        <f>I33-SUM(I7:I31)</f>
        <v>4904.6299999999901</v>
      </c>
      <c r="J32" s="214">
        <f t="shared" si="0"/>
        <v>9.0225517152441204E-2</v>
      </c>
      <c r="K32" s="215">
        <f t="shared" si="6"/>
        <v>7.583792579114304E-2</v>
      </c>
      <c r="L32" s="52">
        <f t="shared" si="7"/>
        <v>-0.1376329165292228</v>
      </c>
      <c r="N32" s="40">
        <f t="shared" si="1"/>
        <v>1.9205735309263776</v>
      </c>
      <c r="O32" s="143">
        <f t="shared" si="2"/>
        <v>2.1316572592860084</v>
      </c>
      <c r="P32" s="52">
        <f t="shared" si="8"/>
        <v>0.1099066112078592</v>
      </c>
      <c r="Q32" s="2"/>
    </row>
    <row r="33" spans="1:17" ht="26.25" customHeight="1" thickBot="1" x14ac:dyDescent="0.3">
      <c r="A33" s="35" t="s">
        <v>18</v>
      </c>
      <c r="B33" s="36">
        <v>238037.12000000014</v>
      </c>
      <c r="C33" s="148">
        <v>213519.11</v>
      </c>
      <c r="D33" s="251">
        <f>SUM(D7:D32)</f>
        <v>0.99999999999999956</v>
      </c>
      <c r="E33" s="252">
        <f>SUM(E7:E32)</f>
        <v>1</v>
      </c>
      <c r="F33" s="57">
        <f t="shared" si="5"/>
        <v>-0.10300078407939123</v>
      </c>
      <c r="G33" s="56"/>
      <c r="H33" s="36">
        <v>63035.42699999996</v>
      </c>
      <c r="I33" s="148">
        <v>64672.522999999986</v>
      </c>
      <c r="J33" s="251">
        <f>SUM(J7:J32)</f>
        <v>0.99999999999999978</v>
      </c>
      <c r="K33" s="252">
        <f>SUM(K7:K32)</f>
        <v>1.0000000000000002</v>
      </c>
      <c r="L33" s="57">
        <f t="shared" si="7"/>
        <v>2.597104640855416E-2</v>
      </c>
      <c r="M33" s="56"/>
      <c r="N33" s="37">
        <f t="shared" si="1"/>
        <v>2.6481343329981444</v>
      </c>
      <c r="O33" s="150">
        <f t="shared" si="2"/>
        <v>3.0288868757461564</v>
      </c>
      <c r="P33" s="57">
        <f t="shared" si="8"/>
        <v>0.14378143057302331</v>
      </c>
      <c r="Q33" s="2"/>
    </row>
    <row r="35" spans="1:17" ht="15.75" thickBot="1" x14ac:dyDescent="0.3">
      <c r="L35" s="10"/>
    </row>
    <row r="36" spans="1:17" x14ac:dyDescent="0.25">
      <c r="A36" s="372" t="s">
        <v>2</v>
      </c>
      <c r="B36" s="360" t="s">
        <v>1</v>
      </c>
      <c r="C36" s="358"/>
      <c r="D36" s="360" t="s">
        <v>104</v>
      </c>
      <c r="E36" s="358"/>
      <c r="F36" s="130" t="s">
        <v>0</v>
      </c>
      <c r="H36" s="370" t="s">
        <v>19</v>
      </c>
      <c r="I36" s="371"/>
      <c r="J36" s="360" t="s">
        <v>104</v>
      </c>
      <c r="K36" s="358"/>
      <c r="L36" s="130" t="s">
        <v>0</v>
      </c>
      <c r="N36" s="368" t="s">
        <v>22</v>
      </c>
      <c r="O36" s="358"/>
      <c r="P36" s="130" t="s">
        <v>0</v>
      </c>
    </row>
    <row r="37" spans="1:17" x14ac:dyDescent="0.25">
      <c r="A37" s="373"/>
      <c r="B37" s="363" t="str">
        <f>B5</f>
        <v>jan</v>
      </c>
      <c r="C37" s="365"/>
      <c r="D37" s="363" t="str">
        <f>B37</f>
        <v>jan</v>
      </c>
      <c r="E37" s="365"/>
      <c r="F37" s="131" t="str">
        <f>F5</f>
        <v>2024 / 2023</v>
      </c>
      <c r="H37" s="366" t="str">
        <f>B37</f>
        <v>jan</v>
      </c>
      <c r="I37" s="365"/>
      <c r="J37" s="363" t="str">
        <f>H37</f>
        <v>jan</v>
      </c>
      <c r="K37" s="365"/>
      <c r="L37" s="131" t="str">
        <f>F37</f>
        <v>2024 / 2023</v>
      </c>
      <c r="N37" s="366" t="str">
        <f>B37</f>
        <v>jan</v>
      </c>
      <c r="O37" s="364"/>
      <c r="P37" s="131" t="str">
        <f>L37</f>
        <v>2024 / 2023</v>
      </c>
    </row>
    <row r="38" spans="1:17" ht="19.5" customHeight="1" thickBot="1" x14ac:dyDescent="0.3">
      <c r="A38" s="374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159</v>
      </c>
      <c r="B39" s="19">
        <v>23546.880000000005</v>
      </c>
      <c r="C39" s="147">
        <v>27142.920000000002</v>
      </c>
      <c r="D39" s="247">
        <f>B39/$B$62</f>
        <v>0.23106758636228178</v>
      </c>
      <c r="E39" s="246">
        <f>C39/$C$62</f>
        <v>0.28213847101349476</v>
      </c>
      <c r="F39" s="52">
        <f>(C39-B39)/B39</f>
        <v>0.15271832191780807</v>
      </c>
      <c r="H39" s="39">
        <v>6396.8540000000012</v>
      </c>
      <c r="I39" s="147">
        <v>8284.4060000000009</v>
      </c>
      <c r="J39" s="250">
        <f>H39/$H$62</f>
        <v>0.22803432492207193</v>
      </c>
      <c r="K39" s="246">
        <f>I39/$I$62</f>
        <v>0.27735288948109371</v>
      </c>
      <c r="L39" s="52">
        <f>(I39-H39)/H39</f>
        <v>0.29507504782819793</v>
      </c>
      <c r="N39" s="40">
        <f t="shared" ref="N39:N62" si="9">(H39/B39)*10</f>
        <v>2.7166461119265057</v>
      </c>
      <c r="O39" s="149">
        <f t="shared" ref="O39:O62" si="10">(I39/C39)*10</f>
        <v>3.0521425108278697</v>
      </c>
      <c r="P39" s="52">
        <f>(O39-N39)/N39</f>
        <v>0.12349654135239836</v>
      </c>
    </row>
    <row r="40" spans="1:17" ht="20.100000000000001" customHeight="1" x14ac:dyDescent="0.25">
      <c r="A40" s="38" t="s">
        <v>163</v>
      </c>
      <c r="B40" s="19">
        <v>14873.460000000001</v>
      </c>
      <c r="C40" s="140">
        <v>10810.409999999998</v>
      </c>
      <c r="D40" s="247">
        <f t="shared" ref="D40:D61" si="11">B40/$B$62</f>
        <v>0.14595455971474536</v>
      </c>
      <c r="E40" s="215">
        <f t="shared" ref="E40:E61" si="12">C40/$C$62</f>
        <v>0.11236935998149768</v>
      </c>
      <c r="F40" s="52">
        <f t="shared" ref="F40:F62" si="13">(C40-B40)/B40</f>
        <v>-0.27317450008269784</v>
      </c>
      <c r="H40" s="19">
        <v>4306.7769999999991</v>
      </c>
      <c r="I40" s="140">
        <v>4059.5920000000001</v>
      </c>
      <c r="J40" s="247">
        <f t="shared" ref="J40:J62" si="14">H40/$H$62</f>
        <v>0.15352749738932697</v>
      </c>
      <c r="K40" s="215">
        <f t="shared" ref="K40:K62" si="15">I40/$I$62</f>
        <v>0.13591071844068628</v>
      </c>
      <c r="L40" s="52">
        <f t="shared" ref="L40:L62" si="16">(I40-H40)/H40</f>
        <v>-5.7394427433786123E-2</v>
      </c>
      <c r="N40" s="40">
        <f t="shared" si="9"/>
        <v>2.895612049919789</v>
      </c>
      <c r="O40" s="143">
        <f t="shared" si="10"/>
        <v>3.7552618263322119</v>
      </c>
      <c r="P40" s="52">
        <f t="shared" ref="P40:P62" si="17">(O40-N40)/N40</f>
        <v>0.29688016267104428</v>
      </c>
    </row>
    <row r="41" spans="1:17" ht="20.100000000000001" customHeight="1" x14ac:dyDescent="0.25">
      <c r="A41" s="38" t="s">
        <v>165</v>
      </c>
      <c r="B41" s="19">
        <v>12973.66</v>
      </c>
      <c r="C41" s="140">
        <v>11899.82</v>
      </c>
      <c r="D41" s="247">
        <f t="shared" si="11"/>
        <v>0.1273116566816869</v>
      </c>
      <c r="E41" s="215">
        <f t="shared" si="12"/>
        <v>0.1236932879784417</v>
      </c>
      <c r="F41" s="52">
        <f t="shared" si="13"/>
        <v>-8.2770783263936332E-2</v>
      </c>
      <c r="H41" s="19">
        <v>3786.4799999999996</v>
      </c>
      <c r="I41" s="140">
        <v>3157.6019999999994</v>
      </c>
      <c r="J41" s="247">
        <f t="shared" si="14"/>
        <v>0.13498000902176704</v>
      </c>
      <c r="K41" s="215">
        <f t="shared" si="15"/>
        <v>0.10571307569079547</v>
      </c>
      <c r="L41" s="52">
        <f t="shared" si="16"/>
        <v>-0.16608512391455924</v>
      </c>
      <c r="N41" s="40">
        <f t="shared" si="9"/>
        <v>2.9185904363148096</v>
      </c>
      <c r="O41" s="143">
        <f t="shared" si="10"/>
        <v>2.6534871956046393</v>
      </c>
      <c r="P41" s="52">
        <f t="shared" si="17"/>
        <v>-9.0832628453653766E-2</v>
      </c>
    </row>
    <row r="42" spans="1:17" ht="20.100000000000001" customHeight="1" x14ac:dyDescent="0.25">
      <c r="A42" s="38" t="s">
        <v>166</v>
      </c>
      <c r="B42" s="19">
        <v>6539.0099999999993</v>
      </c>
      <c r="C42" s="140">
        <v>7489.3199999999988</v>
      </c>
      <c r="D42" s="247">
        <f t="shared" si="11"/>
        <v>6.4167875230129151E-2</v>
      </c>
      <c r="E42" s="215">
        <f t="shared" si="12"/>
        <v>7.7848120015487868E-2</v>
      </c>
      <c r="F42" s="52">
        <f t="shared" si="13"/>
        <v>0.14532933884487095</v>
      </c>
      <c r="H42" s="19">
        <v>2353.518</v>
      </c>
      <c r="I42" s="140">
        <v>3018.4750000000004</v>
      </c>
      <c r="J42" s="247">
        <f t="shared" si="14"/>
        <v>8.3897942382606325E-2</v>
      </c>
      <c r="K42" s="215">
        <f t="shared" si="15"/>
        <v>0.10105525526832512</v>
      </c>
      <c r="L42" s="52">
        <f t="shared" si="16"/>
        <v>0.28253746094145032</v>
      </c>
      <c r="N42" s="40">
        <f t="shared" si="9"/>
        <v>3.599196208600385</v>
      </c>
      <c r="O42" s="143">
        <f t="shared" si="10"/>
        <v>4.030372583892798</v>
      </c>
      <c r="P42" s="52">
        <f t="shared" si="17"/>
        <v>0.11979796329583375</v>
      </c>
    </row>
    <row r="43" spans="1:17" ht="20.100000000000001" customHeight="1" x14ac:dyDescent="0.25">
      <c r="A43" s="38" t="s">
        <v>169</v>
      </c>
      <c r="B43" s="19">
        <v>10875.669999999998</v>
      </c>
      <c r="C43" s="140">
        <v>8434.59</v>
      </c>
      <c r="D43" s="247">
        <f t="shared" si="11"/>
        <v>0.10672389789953811</v>
      </c>
      <c r="E43" s="215">
        <f t="shared" si="12"/>
        <v>8.7673777405883835E-2</v>
      </c>
      <c r="F43" s="52">
        <f t="shared" si="13"/>
        <v>-0.22445329804968323</v>
      </c>
      <c r="H43" s="19">
        <v>2463.1150000000007</v>
      </c>
      <c r="I43" s="140">
        <v>1891.3519999999999</v>
      </c>
      <c r="J43" s="247">
        <f t="shared" si="14"/>
        <v>8.7804843792031087E-2</v>
      </c>
      <c r="K43" s="215">
        <f t="shared" si="15"/>
        <v>6.3320404893947191E-2</v>
      </c>
      <c r="L43" s="52">
        <f t="shared" si="16"/>
        <v>-0.23213004670914703</v>
      </c>
      <c r="N43" s="40">
        <f t="shared" si="9"/>
        <v>2.2647938012094899</v>
      </c>
      <c r="O43" s="143">
        <f t="shared" si="10"/>
        <v>2.2423757408481029</v>
      </c>
      <c r="P43" s="52">
        <f t="shared" si="17"/>
        <v>-9.8984995231861349E-3</v>
      </c>
    </row>
    <row r="44" spans="1:17" ht="20.100000000000001" customHeight="1" x14ac:dyDescent="0.25">
      <c r="A44" s="38" t="s">
        <v>170</v>
      </c>
      <c r="B44" s="19">
        <v>8944.59</v>
      </c>
      <c r="C44" s="140">
        <v>7264.01</v>
      </c>
      <c r="D44" s="247">
        <f t="shared" si="11"/>
        <v>8.7774041499349448E-2</v>
      </c>
      <c r="E44" s="215">
        <f t="shared" si="12"/>
        <v>7.5506123689961721E-2</v>
      </c>
      <c r="F44" s="52">
        <f t="shared" si="13"/>
        <v>-0.18788787412279376</v>
      </c>
      <c r="H44" s="19">
        <v>2088.8849999999998</v>
      </c>
      <c r="I44" s="140">
        <v>1845.787</v>
      </c>
      <c r="J44" s="247">
        <f t="shared" si="14"/>
        <v>7.4464335252116445E-2</v>
      </c>
      <c r="K44" s="215">
        <f t="shared" si="15"/>
        <v>6.1794938323476593E-2</v>
      </c>
      <c r="L44" s="52">
        <f t="shared" si="16"/>
        <v>-0.11637691878681677</v>
      </c>
      <c r="N44" s="40">
        <f t="shared" si="9"/>
        <v>2.3353613748645827</v>
      </c>
      <c r="O44" s="143">
        <f t="shared" si="10"/>
        <v>2.5410028345225295</v>
      </c>
      <c r="P44" s="52">
        <f t="shared" si="17"/>
        <v>8.8055519745791386E-2</v>
      </c>
    </row>
    <row r="45" spans="1:17" ht="20.100000000000001" customHeight="1" x14ac:dyDescent="0.25">
      <c r="A45" s="38" t="s">
        <v>172</v>
      </c>
      <c r="B45" s="19">
        <v>7388.1399999999994</v>
      </c>
      <c r="C45" s="140">
        <v>5901.6</v>
      </c>
      <c r="D45" s="247">
        <f t="shared" si="11"/>
        <v>7.2500461951079204E-2</v>
      </c>
      <c r="E45" s="215">
        <f t="shared" si="12"/>
        <v>6.1344483221895084E-2</v>
      </c>
      <c r="F45" s="52">
        <f t="shared" si="13"/>
        <v>-0.20120625759663449</v>
      </c>
      <c r="H45" s="19">
        <v>1633.6899999999994</v>
      </c>
      <c r="I45" s="140">
        <v>1364.6659999999999</v>
      </c>
      <c r="J45" s="247">
        <f t="shared" si="14"/>
        <v>5.8237595587133845E-2</v>
      </c>
      <c r="K45" s="215">
        <f t="shared" si="15"/>
        <v>4.5687531281857284E-2</v>
      </c>
      <c r="L45" s="52">
        <f t="shared" si="16"/>
        <v>-0.16467261230710817</v>
      </c>
      <c r="N45" s="40">
        <f t="shared" si="9"/>
        <v>2.2112331385165946</v>
      </c>
      <c r="O45" s="143">
        <f t="shared" si="10"/>
        <v>2.3123661379964751</v>
      </c>
      <c r="P45" s="52">
        <f t="shared" si="17"/>
        <v>4.573601838643096E-2</v>
      </c>
    </row>
    <row r="46" spans="1:17" ht="20.100000000000001" customHeight="1" x14ac:dyDescent="0.25">
      <c r="A46" s="38" t="s">
        <v>174</v>
      </c>
      <c r="B46" s="19">
        <v>697.38999999999987</v>
      </c>
      <c r="C46" s="140">
        <v>2830.9000000000005</v>
      </c>
      <c r="D46" s="247">
        <f t="shared" si="11"/>
        <v>6.8435488715783838E-3</v>
      </c>
      <c r="E46" s="215">
        <f t="shared" si="12"/>
        <v>2.9425934924912366E-2</v>
      </c>
      <c r="F46" s="52">
        <f t="shared" si="13"/>
        <v>3.0592781657322319</v>
      </c>
      <c r="H46" s="19">
        <v>270.44300000000004</v>
      </c>
      <c r="I46" s="140">
        <v>1082.9650000000001</v>
      </c>
      <c r="J46" s="247">
        <f t="shared" si="14"/>
        <v>9.6407213506670454E-3</v>
      </c>
      <c r="K46" s="215">
        <f t="shared" si="15"/>
        <v>3.6256488631398874E-2</v>
      </c>
      <c r="L46" s="52">
        <f t="shared" si="16"/>
        <v>3.0044112807504724</v>
      </c>
      <c r="N46" s="40">
        <f t="shared" si="9"/>
        <v>3.8779305696955806</v>
      </c>
      <c r="O46" s="143">
        <f t="shared" si="10"/>
        <v>3.8255148539333779</v>
      </c>
      <c r="P46" s="52">
        <f t="shared" si="17"/>
        <v>-1.3516414185393056E-2</v>
      </c>
    </row>
    <row r="47" spans="1:17" ht="20.100000000000001" customHeight="1" x14ac:dyDescent="0.25">
      <c r="A47" s="38" t="s">
        <v>175</v>
      </c>
      <c r="B47" s="19">
        <v>3236.41</v>
      </c>
      <c r="C47" s="140">
        <v>2868.08</v>
      </c>
      <c r="D47" s="247">
        <f t="shared" si="11"/>
        <v>3.1759173494694502E-2</v>
      </c>
      <c r="E47" s="215">
        <f t="shared" si="12"/>
        <v>2.9812404337646207E-2</v>
      </c>
      <c r="F47" s="52">
        <f t="shared" si="13"/>
        <v>-0.11380820106228813</v>
      </c>
      <c r="H47" s="19">
        <v>1119.867</v>
      </c>
      <c r="I47" s="140">
        <v>1074.3390000000002</v>
      </c>
      <c r="J47" s="247">
        <f t="shared" si="14"/>
        <v>3.9920891636342784E-2</v>
      </c>
      <c r="K47" s="215">
        <f t="shared" si="15"/>
        <v>3.5967699546862957E-2</v>
      </c>
      <c r="L47" s="52">
        <f t="shared" si="16"/>
        <v>-4.065482776079641E-2</v>
      </c>
      <c r="N47" s="40">
        <f t="shared" si="9"/>
        <v>3.4602136317710057</v>
      </c>
      <c r="O47" s="143">
        <f t="shared" si="10"/>
        <v>3.7458473961674716</v>
      </c>
      <c r="P47" s="52">
        <f t="shared" si="17"/>
        <v>8.2548014311553619E-2</v>
      </c>
    </row>
    <row r="48" spans="1:17" ht="20.100000000000001" customHeight="1" x14ac:dyDescent="0.25">
      <c r="A48" s="38" t="s">
        <v>176</v>
      </c>
      <c r="B48" s="19">
        <v>4112.1699999999992</v>
      </c>
      <c r="C48" s="140">
        <v>3453.0399999999986</v>
      </c>
      <c r="D48" s="247">
        <f t="shared" si="11"/>
        <v>4.0353082727367012E-2</v>
      </c>
      <c r="E48" s="215">
        <f t="shared" si="12"/>
        <v>3.5892800993719075E-2</v>
      </c>
      <c r="F48" s="52">
        <f t="shared" si="13"/>
        <v>-0.16028763402291266</v>
      </c>
      <c r="H48" s="19">
        <v>1067.5249999999999</v>
      </c>
      <c r="I48" s="140">
        <v>1018.7039999999997</v>
      </c>
      <c r="J48" s="247">
        <f t="shared" si="14"/>
        <v>3.8055009964653684E-2</v>
      </c>
      <c r="K48" s="215">
        <f t="shared" si="15"/>
        <v>3.4105100344665386E-2</v>
      </c>
      <c r="L48" s="52">
        <f t="shared" si="16"/>
        <v>-4.5732886817639068E-2</v>
      </c>
      <c r="N48" s="40">
        <f t="shared" si="9"/>
        <v>2.5960137834768506</v>
      </c>
      <c r="O48" s="143">
        <f t="shared" si="10"/>
        <v>2.9501656511363903</v>
      </c>
      <c r="P48" s="52">
        <f t="shared" si="17"/>
        <v>0.13642141267263333</v>
      </c>
    </row>
    <row r="49" spans="1:16" ht="20.100000000000001" customHeight="1" x14ac:dyDescent="0.25">
      <c r="A49" s="38" t="s">
        <v>177</v>
      </c>
      <c r="B49" s="19">
        <v>1422.68</v>
      </c>
      <c r="C49" s="140">
        <v>2091.6099999999997</v>
      </c>
      <c r="D49" s="247">
        <f t="shared" si="11"/>
        <v>1.3960882875603518E-2</v>
      </c>
      <c r="E49" s="215">
        <f t="shared" si="12"/>
        <v>2.1741347185805199E-2</v>
      </c>
      <c r="F49" s="52">
        <f t="shared" si="13"/>
        <v>0.47019006382320661</v>
      </c>
      <c r="H49" s="19">
        <v>438.97899999999993</v>
      </c>
      <c r="I49" s="140">
        <v>886.08399999999983</v>
      </c>
      <c r="J49" s="247">
        <f t="shared" si="14"/>
        <v>1.5648673538581025E-2</v>
      </c>
      <c r="K49" s="215">
        <f t="shared" si="15"/>
        <v>2.9665127194751846E-2</v>
      </c>
      <c r="L49" s="52">
        <f t="shared" si="16"/>
        <v>1.0185111360680124</v>
      </c>
      <c r="N49" s="40">
        <f t="shared" si="9"/>
        <v>3.0855779233559195</v>
      </c>
      <c r="O49" s="143">
        <f t="shared" si="10"/>
        <v>4.2363729375935284</v>
      </c>
      <c r="P49" s="52">
        <f t="shared" si="17"/>
        <v>0.3729593103213506</v>
      </c>
    </row>
    <row r="50" spans="1:16" ht="20.100000000000001" customHeight="1" x14ac:dyDescent="0.25">
      <c r="A50" s="38" t="s">
        <v>179</v>
      </c>
      <c r="B50" s="19">
        <v>4057.5299999999997</v>
      </c>
      <c r="C50" s="140">
        <v>2806.61</v>
      </c>
      <c r="D50" s="247">
        <f t="shared" si="11"/>
        <v>3.9816895643607512E-2</v>
      </c>
      <c r="E50" s="215">
        <f t="shared" si="12"/>
        <v>2.9173451276840682E-2</v>
      </c>
      <c r="F50" s="52">
        <f t="shared" si="13"/>
        <v>-0.30829593373308384</v>
      </c>
      <c r="H50" s="19">
        <v>1036.8900000000001</v>
      </c>
      <c r="I50" s="140">
        <v>664.70999999999992</v>
      </c>
      <c r="J50" s="247">
        <f t="shared" si="14"/>
        <v>3.696293696377112E-2</v>
      </c>
      <c r="K50" s="215">
        <f t="shared" si="15"/>
        <v>2.225376679595106E-2</v>
      </c>
      <c r="L50" s="52">
        <f t="shared" si="16"/>
        <v>-0.35893874952984417</v>
      </c>
      <c r="N50" s="40">
        <f t="shared" si="9"/>
        <v>2.5554709392167156</v>
      </c>
      <c r="O50" s="143">
        <f t="shared" si="10"/>
        <v>2.3683732331887932</v>
      </c>
      <c r="P50" s="52">
        <f t="shared" si="17"/>
        <v>-7.3214570025699546E-2</v>
      </c>
    </row>
    <row r="51" spans="1:16" ht="20.100000000000001" customHeight="1" x14ac:dyDescent="0.25">
      <c r="A51" s="38" t="s">
        <v>181</v>
      </c>
      <c r="B51" s="19">
        <v>1312.7399999999998</v>
      </c>
      <c r="C51" s="140">
        <v>752.8</v>
      </c>
      <c r="D51" s="247">
        <f t="shared" si="11"/>
        <v>1.2882032070542749E-2</v>
      </c>
      <c r="E51" s="215">
        <f t="shared" si="12"/>
        <v>7.8250181254986128E-3</v>
      </c>
      <c r="F51" s="52">
        <f t="shared" si="13"/>
        <v>-0.42654295595472058</v>
      </c>
      <c r="H51" s="19">
        <v>314.95499999999998</v>
      </c>
      <c r="I51" s="140">
        <v>552.20499999999993</v>
      </c>
      <c r="J51" s="247">
        <f t="shared" si="14"/>
        <v>1.1227480071583805E-2</v>
      </c>
      <c r="K51" s="215">
        <f t="shared" si="15"/>
        <v>1.8487221936721511E-2</v>
      </c>
      <c r="L51" s="52">
        <f t="shared" si="16"/>
        <v>0.75328221491959158</v>
      </c>
      <c r="N51" s="40">
        <f t="shared" si="9"/>
        <v>2.3992184286301939</v>
      </c>
      <c r="O51" s="143">
        <f t="shared" si="10"/>
        <v>7.3353480340063761</v>
      </c>
      <c r="P51" s="52">
        <f t="shared" si="17"/>
        <v>2.0573906679244742</v>
      </c>
    </row>
    <row r="52" spans="1:16" ht="20.100000000000001" customHeight="1" x14ac:dyDescent="0.25">
      <c r="A52" s="38" t="s">
        <v>184</v>
      </c>
      <c r="B52" s="19">
        <v>225.85000000000002</v>
      </c>
      <c r="C52" s="140">
        <v>489.76000000000005</v>
      </c>
      <c r="D52" s="247">
        <f t="shared" si="11"/>
        <v>2.2162857406128255E-3</v>
      </c>
      <c r="E52" s="215">
        <f t="shared" si="12"/>
        <v>5.0908353840916597E-3</v>
      </c>
      <c r="F52" s="52">
        <f t="shared" si="13"/>
        <v>1.1685189284923623</v>
      </c>
      <c r="H52" s="19">
        <v>123.44199999999999</v>
      </c>
      <c r="I52" s="140">
        <v>282.74600000000004</v>
      </c>
      <c r="J52" s="247">
        <f t="shared" si="14"/>
        <v>4.4004463970930708E-3</v>
      </c>
      <c r="K52" s="215">
        <f t="shared" si="15"/>
        <v>9.4660281122413998E-3</v>
      </c>
      <c r="L52" s="52">
        <f t="shared" si="16"/>
        <v>1.2905170039370719</v>
      </c>
      <c r="N52" s="40">
        <f t="shared" ref="N52" si="18">(H52/B52)*10</f>
        <v>5.4656630506973647</v>
      </c>
      <c r="O52" s="143">
        <f t="shared" ref="O52" si="19">(I52/C52)*10</f>
        <v>5.7731541979745185</v>
      </c>
      <c r="P52" s="52">
        <f t="shared" ref="P52" si="20">(O52-N52)/N52</f>
        <v>5.6258709039504536E-2</v>
      </c>
    </row>
    <row r="53" spans="1:16" ht="20.100000000000001" customHeight="1" x14ac:dyDescent="0.25">
      <c r="A53" s="38" t="s">
        <v>185</v>
      </c>
      <c r="B53" s="19">
        <v>353.59000000000003</v>
      </c>
      <c r="C53" s="140">
        <v>278.85999999999996</v>
      </c>
      <c r="D53" s="247">
        <f t="shared" si="11"/>
        <v>3.4698094975571794E-3</v>
      </c>
      <c r="E53" s="215">
        <f t="shared" si="12"/>
        <v>2.8986245410155993E-3</v>
      </c>
      <c r="F53" s="52">
        <f t="shared" si="13"/>
        <v>-0.2113464747306204</v>
      </c>
      <c r="H53" s="19">
        <v>131.66499999999999</v>
      </c>
      <c r="I53" s="140">
        <v>112.14300000000003</v>
      </c>
      <c r="J53" s="247">
        <f t="shared" si="14"/>
        <v>4.6935789672336737E-3</v>
      </c>
      <c r="K53" s="215">
        <f t="shared" si="15"/>
        <v>3.7544254935209954E-3</v>
      </c>
      <c r="L53" s="52">
        <f t="shared" si="16"/>
        <v>-0.14827023126874997</v>
      </c>
      <c r="N53" s="40">
        <f t="shared" si="9"/>
        <v>3.7236629995192168</v>
      </c>
      <c r="O53" s="143">
        <f t="shared" si="10"/>
        <v>4.0214803127017156</v>
      </c>
      <c r="P53" s="52">
        <f t="shared" si="17"/>
        <v>7.9979663363991774E-2</v>
      </c>
    </row>
    <row r="54" spans="1:16" ht="20.100000000000001" customHeight="1" x14ac:dyDescent="0.25">
      <c r="A54" s="38" t="s">
        <v>186</v>
      </c>
      <c r="B54" s="19">
        <v>279.24999999999994</v>
      </c>
      <c r="C54" s="140">
        <v>333.64000000000004</v>
      </c>
      <c r="D54" s="247">
        <f t="shared" si="11"/>
        <v>2.7403045962635882E-3</v>
      </c>
      <c r="E54" s="215">
        <f t="shared" si="12"/>
        <v>3.4680380544518568E-3</v>
      </c>
      <c r="F54" s="52">
        <f t="shared" si="13"/>
        <v>0.19477170993733253</v>
      </c>
      <c r="H54" s="19">
        <v>97.793000000000021</v>
      </c>
      <c r="I54" s="140">
        <v>96.394000000000005</v>
      </c>
      <c r="J54" s="247">
        <f t="shared" si="14"/>
        <v>3.4861137579666789E-3</v>
      </c>
      <c r="K54" s="215">
        <f t="shared" si="15"/>
        <v>3.2271661273772126E-3</v>
      </c>
      <c r="L54" s="52">
        <f t="shared" si="16"/>
        <v>-1.430572740380206E-2</v>
      </c>
      <c r="N54" s="40">
        <f t="shared" ref="N54" si="21">(H54/B54)*10</f>
        <v>3.5019874664279333</v>
      </c>
      <c r="O54" s="143">
        <f t="shared" ref="O54" si="22">(I54/C54)*10</f>
        <v>2.8891619709866925</v>
      </c>
      <c r="P54" s="52">
        <f t="shared" ref="P54" si="23">(O54-N54)/N54</f>
        <v>-0.17499362899386095</v>
      </c>
    </row>
    <row r="55" spans="1:16" ht="20.100000000000001" customHeight="1" x14ac:dyDescent="0.25">
      <c r="A55" s="38" t="s">
        <v>187</v>
      </c>
      <c r="B55" s="19">
        <v>32.540000000000006</v>
      </c>
      <c r="C55" s="140">
        <v>227.18999999999994</v>
      </c>
      <c r="D55" s="247">
        <f t="shared" si="11"/>
        <v>3.1931785698269364E-4</v>
      </c>
      <c r="E55" s="215">
        <f t="shared" si="12"/>
        <v>2.3615380817375528E-3</v>
      </c>
      <c r="F55" s="52">
        <f t="shared" si="13"/>
        <v>5.981868469575903</v>
      </c>
      <c r="H55" s="19">
        <v>51.303999999999995</v>
      </c>
      <c r="I55" s="140">
        <v>78.558999999999983</v>
      </c>
      <c r="J55" s="247">
        <f t="shared" si="14"/>
        <v>1.8288791655713848E-3</v>
      </c>
      <c r="K55" s="215">
        <f t="shared" si="15"/>
        <v>2.6300697533106457E-3</v>
      </c>
      <c r="L55" s="52">
        <f t="shared" si="16"/>
        <v>0.53124512708560723</v>
      </c>
      <c r="N55" s="40">
        <f t="shared" ref="N55" si="24">(H55/B55)*10</f>
        <v>15.766441303011673</v>
      </c>
      <c r="O55" s="143">
        <f t="shared" ref="O55" si="25">(I55/C55)*10</f>
        <v>3.4578546590959109</v>
      </c>
      <c r="P55" s="52">
        <f t="shared" ref="P55" si="26">(O55-N55)/N55</f>
        <v>-0.780682616156672</v>
      </c>
    </row>
    <row r="56" spans="1:16" ht="20.100000000000001" customHeight="1" x14ac:dyDescent="0.25">
      <c r="A56" s="38" t="s">
        <v>188</v>
      </c>
      <c r="B56" s="19">
        <v>368.61000000000007</v>
      </c>
      <c r="C56" s="140">
        <v>227.03</v>
      </c>
      <c r="D56" s="247">
        <f t="shared" si="11"/>
        <v>3.6172020670679379E-3</v>
      </c>
      <c r="E56" s="215">
        <f t="shared" si="12"/>
        <v>2.3598749535493494E-3</v>
      </c>
      <c r="F56" s="52">
        <f t="shared" si="13"/>
        <v>-0.38409158731450593</v>
      </c>
      <c r="H56" s="19">
        <v>104.17699999999998</v>
      </c>
      <c r="I56" s="140">
        <v>72.296999999999983</v>
      </c>
      <c r="J56" s="247">
        <f t="shared" si="14"/>
        <v>3.7136898649565361E-3</v>
      </c>
      <c r="K56" s="215">
        <f t="shared" si="15"/>
        <v>2.4204248138991044E-3</v>
      </c>
      <c r="L56" s="52">
        <f t="shared" si="16"/>
        <v>-0.3060176430498095</v>
      </c>
      <c r="N56" s="40">
        <f t="shared" ref="N56" si="27">(H56/B56)*10</f>
        <v>2.8262119855674008</v>
      </c>
      <c r="O56" s="143">
        <f t="shared" ref="O56" si="28">(I56/C56)*10</f>
        <v>3.1844690129057831</v>
      </c>
      <c r="P56" s="52">
        <f t="shared" ref="P56" si="29">(O56-N56)/N56</f>
        <v>0.12676226311681191</v>
      </c>
    </row>
    <row r="57" spans="1:16" ht="20.100000000000001" customHeight="1" x14ac:dyDescent="0.25">
      <c r="A57" s="38" t="s">
        <v>189</v>
      </c>
      <c r="B57" s="19">
        <v>49.23</v>
      </c>
      <c r="C57" s="140">
        <v>106.64</v>
      </c>
      <c r="D57" s="247">
        <f t="shared" si="11"/>
        <v>4.8309828209151822E-4</v>
      </c>
      <c r="E57" s="215">
        <f t="shared" si="12"/>
        <v>1.1084749374377951E-3</v>
      </c>
      <c r="F57" s="52">
        <f t="shared" si="13"/>
        <v>1.1661588462319725</v>
      </c>
      <c r="H57" s="19">
        <v>40.473000000000013</v>
      </c>
      <c r="I57" s="140">
        <v>66.176000000000002</v>
      </c>
      <c r="J57" s="247">
        <f t="shared" si="14"/>
        <v>1.4427769076128701E-3</v>
      </c>
      <c r="K57" s="215">
        <f t="shared" si="15"/>
        <v>2.2155004009099572E-3</v>
      </c>
      <c r="L57" s="52">
        <f t="shared" ref="L57:L58" si="30">(I57-H57)/H57</f>
        <v>0.63506535221011495</v>
      </c>
      <c r="N57" s="40">
        <f t="shared" ref="N57:N58" si="31">(H57/B57)*10</f>
        <v>8.2212065813528366</v>
      </c>
      <c r="O57" s="143">
        <f t="shared" ref="O57:O58" si="32">(I57/C57)*10</f>
        <v>6.2055513878469615</v>
      </c>
      <c r="P57" s="52">
        <f t="shared" ref="P57:P58" si="33">(O57-N57)/N57</f>
        <v>-0.24517753854741234</v>
      </c>
    </row>
    <row r="58" spans="1:16" ht="20.100000000000001" customHeight="1" x14ac:dyDescent="0.25">
      <c r="A58" s="38" t="s">
        <v>190</v>
      </c>
      <c r="B58" s="19">
        <v>9.6999999999999975</v>
      </c>
      <c r="C58" s="140">
        <v>202.35</v>
      </c>
      <c r="D58" s="247">
        <f t="shared" si="11"/>
        <v>9.5186945689370827E-5</v>
      </c>
      <c r="E58" s="215">
        <f t="shared" si="12"/>
        <v>2.103337430518922E-3</v>
      </c>
      <c r="F58" s="52">
        <f t="shared" si="13"/>
        <v>19.860824742268047</v>
      </c>
      <c r="H58" s="19">
        <v>5.8280000000000003</v>
      </c>
      <c r="I58" s="140">
        <v>63.085999999999999</v>
      </c>
      <c r="J58" s="247">
        <f t="shared" si="14"/>
        <v>2.0775588213297271E-4</v>
      </c>
      <c r="K58" s="215">
        <f t="shared" si="15"/>
        <v>2.1120505665468683E-3</v>
      </c>
      <c r="L58" s="52">
        <f t="shared" si="30"/>
        <v>9.8246396705559356</v>
      </c>
      <c r="N58" s="40">
        <f t="shared" si="31"/>
        <v>6.0082474226804141</v>
      </c>
      <c r="O58" s="143">
        <f t="shared" si="32"/>
        <v>3.1176674079565108</v>
      </c>
      <c r="P58" s="52">
        <f t="shared" si="33"/>
        <v>-0.48110202715891992</v>
      </c>
    </row>
    <row r="59" spans="1:16" ht="20.100000000000001" customHeight="1" x14ac:dyDescent="0.25">
      <c r="A59" s="38" t="s">
        <v>191</v>
      </c>
      <c r="B59" s="19">
        <v>306.09999999999997</v>
      </c>
      <c r="C59" s="140">
        <v>156.71</v>
      </c>
      <c r="D59" s="247">
        <f t="shared" si="11"/>
        <v>3.0037859871666407E-3</v>
      </c>
      <c r="E59" s="215">
        <f t="shared" si="12"/>
        <v>1.6289301148338041E-3</v>
      </c>
      <c r="F59" s="52">
        <f t="shared" si="13"/>
        <v>-0.48804312316236514</v>
      </c>
      <c r="H59" s="19">
        <v>125.48799999999997</v>
      </c>
      <c r="I59" s="140">
        <v>59.155999999999999</v>
      </c>
      <c r="J59" s="247">
        <f t="shared" si="14"/>
        <v>4.4733819727354966E-3</v>
      </c>
      <c r="K59" s="215">
        <f t="shared" si="15"/>
        <v>1.9804784471142019E-3</v>
      </c>
      <c r="L59" s="52">
        <f t="shared" si="16"/>
        <v>-0.52859237536656878</v>
      </c>
      <c r="N59" s="40">
        <f t="shared" si="9"/>
        <v>4.0995753021888266</v>
      </c>
      <c r="O59" s="143">
        <f t="shared" si="10"/>
        <v>3.7748707804224364</v>
      </c>
      <c r="P59" s="52">
        <f t="shared" si="17"/>
        <v>-7.9204429198562451E-2</v>
      </c>
    </row>
    <row r="60" spans="1:16" ht="20.100000000000001" customHeight="1" x14ac:dyDescent="0.25">
      <c r="A60" s="38" t="s">
        <v>192</v>
      </c>
      <c r="B60" s="19">
        <v>226.11</v>
      </c>
      <c r="C60" s="140">
        <v>225.70999999999998</v>
      </c>
      <c r="D60" s="247">
        <f t="shared" si="11"/>
        <v>2.2188371432807883E-3</v>
      </c>
      <c r="E60" s="215">
        <f t="shared" si="12"/>
        <v>2.3461541459966683E-3</v>
      </c>
      <c r="F60" s="52">
        <f t="shared" si="13"/>
        <v>-1.769050462164584E-3</v>
      </c>
      <c r="H60" s="19">
        <v>55.454999999999998</v>
      </c>
      <c r="I60" s="140">
        <v>37.707000000000001</v>
      </c>
      <c r="J60" s="247">
        <f t="shared" si="14"/>
        <v>1.9768535421557996E-3</v>
      </c>
      <c r="K60" s="215">
        <f t="shared" si="15"/>
        <v>1.262389289426858E-3</v>
      </c>
      <c r="L60" s="52">
        <f t="shared" si="16"/>
        <v>-0.3200432783337841</v>
      </c>
      <c r="N60" s="40">
        <f t="shared" si="9"/>
        <v>2.452567334483216</v>
      </c>
      <c r="O60" s="143">
        <f t="shared" si="10"/>
        <v>1.6705950112976831</v>
      </c>
      <c r="P60" s="52">
        <f t="shared" si="17"/>
        <v>-0.31883826885849942</v>
      </c>
    </row>
    <row r="61" spans="1:16" ht="20.100000000000001" customHeight="1" thickBot="1" x14ac:dyDescent="0.3">
      <c r="A61" s="8" t="s">
        <v>17</v>
      </c>
      <c r="B61" s="196">
        <f>B62-SUM(B39:B60)</f>
        <v>73.420000000012806</v>
      </c>
      <c r="C61" s="142">
        <f>C62-SUM(C39:C60)</f>
        <v>210.64999999999418</v>
      </c>
      <c r="D61" s="247">
        <f t="shared" si="11"/>
        <v>7.2047686108400277E-4</v>
      </c>
      <c r="E61" s="215">
        <f t="shared" si="12"/>
        <v>2.1896122052819308E-3</v>
      </c>
      <c r="F61" s="52">
        <f t="shared" si="13"/>
        <v>1.8691092345404172</v>
      </c>
      <c r="H61" s="19">
        <f>H62-SUM(H39:H60)</f>
        <v>38.550999999999476</v>
      </c>
      <c r="I61" s="140">
        <f>I62-SUM(I39:I60)</f>
        <v>100.39900000000489</v>
      </c>
      <c r="J61" s="247">
        <f t="shared" si="14"/>
        <v>1.3742616698881472E-3</v>
      </c>
      <c r="K61" s="215">
        <f t="shared" si="15"/>
        <v>3.361249165119826E-3</v>
      </c>
      <c r="L61" s="52">
        <f t="shared" si="16"/>
        <v>1.6043163601464618</v>
      </c>
      <c r="N61" s="40">
        <f t="shared" si="9"/>
        <v>5.2507491146816605</v>
      </c>
      <c r="O61" s="143">
        <f t="shared" si="10"/>
        <v>4.7661523854738981</v>
      </c>
      <c r="P61" s="52">
        <f t="shared" si="17"/>
        <v>-9.2290970035642669E-2</v>
      </c>
    </row>
    <row r="62" spans="1:16" s="1" customFormat="1" ht="26.25" customHeight="1" thickBot="1" x14ac:dyDescent="0.3">
      <c r="A62" s="12" t="s">
        <v>18</v>
      </c>
      <c r="B62" s="17">
        <v>101904.73</v>
      </c>
      <c r="C62" s="145">
        <v>96204.25</v>
      </c>
      <c r="D62" s="253">
        <f>SUM(D39:D61)</f>
        <v>0.99999999999999978</v>
      </c>
      <c r="E62" s="254">
        <f>SUM(E39:E61)</f>
        <v>1</v>
      </c>
      <c r="F62" s="57">
        <f t="shared" si="13"/>
        <v>-5.593930723333447E-2</v>
      </c>
      <c r="H62" s="17">
        <v>28052.154000000006</v>
      </c>
      <c r="I62" s="145">
        <v>29869.549999999996</v>
      </c>
      <c r="J62" s="253">
        <f t="shared" si="14"/>
        <v>1</v>
      </c>
      <c r="K62" s="254">
        <f t="shared" si="15"/>
        <v>1</v>
      </c>
      <c r="L62" s="57">
        <f t="shared" si="16"/>
        <v>6.478632621223987E-2</v>
      </c>
      <c r="N62" s="37">
        <f t="shared" si="9"/>
        <v>2.7527823291421316</v>
      </c>
      <c r="O62" s="150">
        <f t="shared" si="10"/>
        <v>3.1048056608725698</v>
      </c>
      <c r="P62" s="57">
        <f t="shared" si="17"/>
        <v>0.12787910181047321</v>
      </c>
    </row>
    <row r="64" spans="1:16" ht="15.75" thickBot="1" x14ac:dyDescent="0.3"/>
    <row r="65" spans="1:16" x14ac:dyDescent="0.25">
      <c r="A65" s="372" t="s">
        <v>15</v>
      </c>
      <c r="B65" s="360" t="s">
        <v>1</v>
      </c>
      <c r="C65" s="358"/>
      <c r="D65" s="360" t="s">
        <v>104</v>
      </c>
      <c r="E65" s="358"/>
      <c r="F65" s="130" t="s">
        <v>0</v>
      </c>
      <c r="H65" s="370" t="s">
        <v>19</v>
      </c>
      <c r="I65" s="371"/>
      <c r="J65" s="360" t="s">
        <v>104</v>
      </c>
      <c r="K65" s="361"/>
      <c r="L65" s="130" t="s">
        <v>0</v>
      </c>
      <c r="N65" s="368" t="s">
        <v>22</v>
      </c>
      <c r="O65" s="358"/>
      <c r="P65" s="130" t="s">
        <v>0</v>
      </c>
    </row>
    <row r="66" spans="1:16" x14ac:dyDescent="0.25">
      <c r="A66" s="373"/>
      <c r="B66" s="363" t="str">
        <f>B37</f>
        <v>jan</v>
      </c>
      <c r="C66" s="365"/>
      <c r="D66" s="363" t="str">
        <f>B66</f>
        <v>jan</v>
      </c>
      <c r="E66" s="365"/>
      <c r="F66" s="131" t="str">
        <f>F37</f>
        <v>2024 / 2023</v>
      </c>
      <c r="H66" s="366" t="str">
        <f>B66</f>
        <v>jan</v>
      </c>
      <c r="I66" s="365"/>
      <c r="J66" s="363" t="str">
        <f>B66</f>
        <v>jan</v>
      </c>
      <c r="K66" s="364"/>
      <c r="L66" s="131" t="str">
        <f>F66</f>
        <v>2024 / 2023</v>
      </c>
      <c r="N66" s="366" t="str">
        <f>B66</f>
        <v>jan</v>
      </c>
      <c r="O66" s="364"/>
      <c r="P66" s="131" t="str">
        <f>L66</f>
        <v>2024 / 2023</v>
      </c>
    </row>
    <row r="67" spans="1:16" ht="19.5" customHeight="1" thickBot="1" x14ac:dyDescent="0.3">
      <c r="A67" s="374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160</v>
      </c>
      <c r="B68" s="39">
        <v>12927.320000000002</v>
      </c>
      <c r="C68" s="147">
        <v>18392.340000000004</v>
      </c>
      <c r="D68" s="247">
        <f>B68/$B$96</f>
        <v>9.4961382812716294E-2</v>
      </c>
      <c r="E68" s="246">
        <f>C68/$C$96</f>
        <v>0.15677758128850855</v>
      </c>
      <c r="F68" s="61">
        <f>(C68-B68)/B68</f>
        <v>0.42274964957934064</v>
      </c>
      <c r="H68" s="19">
        <v>6006.1039999999994</v>
      </c>
      <c r="I68" s="147">
        <v>7935.8420000000024</v>
      </c>
      <c r="J68" s="245">
        <f>H68/$H$96</f>
        <v>0.17168502215330173</v>
      </c>
      <c r="K68" s="246">
        <f>I68/$I$96</f>
        <v>0.22802195662996963</v>
      </c>
      <c r="L68" s="58">
        <f>(I68-H68)/H68</f>
        <v>0.32129613473226626</v>
      </c>
      <c r="N68" s="41">
        <f t="shared" ref="N68:N96" si="34">(H68/B68)*10</f>
        <v>4.6460550214584293</v>
      </c>
      <c r="O68" s="149">
        <f t="shared" ref="O68:O96" si="35">(I68/C68)*10</f>
        <v>4.3147538594871566</v>
      </c>
      <c r="P68" s="61">
        <f>(O68-N68)/N68</f>
        <v>-7.1308058221677045E-2</v>
      </c>
    </row>
    <row r="69" spans="1:16" ht="20.100000000000001" customHeight="1" x14ac:dyDescent="0.25">
      <c r="A69" s="38" t="s">
        <v>161</v>
      </c>
      <c r="B69" s="19">
        <v>14964.210000000003</v>
      </c>
      <c r="C69" s="140">
        <v>20274.660000000003</v>
      </c>
      <c r="D69" s="247">
        <f t="shared" ref="D69:D95" si="36">B69/$B$96</f>
        <v>0.10992394976684088</v>
      </c>
      <c r="E69" s="215">
        <f t="shared" ref="E69:E95" si="37">C69/$C$96</f>
        <v>0.17282260746848266</v>
      </c>
      <c r="F69" s="52">
        <f t="shared" ref="F69:F96" si="38">(C69-B69)/B69</f>
        <v>0.35487673589183794</v>
      </c>
      <c r="H69" s="19">
        <v>4557.5639999999994</v>
      </c>
      <c r="I69" s="140">
        <v>5607.4110000000001</v>
      </c>
      <c r="J69" s="214">
        <f t="shared" ref="J69:J96" si="39">H69/$H$96</f>
        <v>0.13027837618281174</v>
      </c>
      <c r="K69" s="215">
        <f t="shared" ref="K69:K96" si="40">I69/$I$96</f>
        <v>0.16111873545975516</v>
      </c>
      <c r="L69" s="59">
        <f t="shared" ref="L69:L96" si="41">(I69-H69)/H69</f>
        <v>0.23035266208000607</v>
      </c>
      <c r="N69" s="40">
        <f t="shared" si="34"/>
        <v>3.0456429039688686</v>
      </c>
      <c r="O69" s="143">
        <f t="shared" si="35"/>
        <v>2.7657238148506558</v>
      </c>
      <c r="P69" s="52">
        <f t="shared" ref="P69:P96" si="42">(O69-N69)/N69</f>
        <v>-9.1908046328557383E-2</v>
      </c>
    </row>
    <row r="70" spans="1:16" ht="20.100000000000001" customHeight="1" x14ac:dyDescent="0.25">
      <c r="A70" s="38" t="s">
        <v>162</v>
      </c>
      <c r="B70" s="19">
        <v>13801.100000000004</v>
      </c>
      <c r="C70" s="140">
        <v>12548.250000000002</v>
      </c>
      <c r="D70" s="247">
        <f t="shared" si="36"/>
        <v>0.10137998752537875</v>
      </c>
      <c r="E70" s="215">
        <f t="shared" si="37"/>
        <v>0.10696215296169641</v>
      </c>
      <c r="F70" s="52">
        <f t="shared" si="38"/>
        <v>-9.0778995877140362E-2</v>
      </c>
      <c r="H70" s="19">
        <v>4458.1390000000001</v>
      </c>
      <c r="I70" s="140">
        <v>4213.110999999999</v>
      </c>
      <c r="J70" s="214">
        <f t="shared" si="39"/>
        <v>0.12743630363002345</v>
      </c>
      <c r="K70" s="215">
        <f t="shared" si="40"/>
        <v>0.12105606610101959</v>
      </c>
      <c r="L70" s="59">
        <f t="shared" si="41"/>
        <v>-5.4961947126368454E-2</v>
      </c>
      <c r="N70" s="40">
        <f t="shared" si="34"/>
        <v>3.2302780213171407</v>
      </c>
      <c r="O70" s="143">
        <f t="shared" si="35"/>
        <v>3.3575287390671993</v>
      </c>
      <c r="P70" s="52">
        <f t="shared" si="42"/>
        <v>3.9393116292254095E-2</v>
      </c>
    </row>
    <row r="71" spans="1:16" ht="20.100000000000001" customHeight="1" x14ac:dyDescent="0.25">
      <c r="A71" s="38" t="s">
        <v>164</v>
      </c>
      <c r="B71" s="19">
        <v>8065.4300000000012</v>
      </c>
      <c r="C71" s="140">
        <v>8839.3799999999992</v>
      </c>
      <c r="D71" s="247">
        <f t="shared" si="36"/>
        <v>5.9246958053112822E-2</v>
      </c>
      <c r="E71" s="215">
        <f t="shared" si="37"/>
        <v>7.5347487948244557E-2</v>
      </c>
      <c r="F71" s="52">
        <f t="shared" si="38"/>
        <v>9.5958925934512843E-2</v>
      </c>
      <c r="H71" s="19">
        <v>3223.009</v>
      </c>
      <c r="I71" s="140">
        <v>3717.2579999999994</v>
      </c>
      <c r="J71" s="214">
        <f t="shared" si="39"/>
        <v>9.2130001672513645E-2</v>
      </c>
      <c r="K71" s="215">
        <f t="shared" si="40"/>
        <v>0.10680863384860829</v>
      </c>
      <c r="L71" s="59">
        <f t="shared" si="41"/>
        <v>0.15335017680682844</v>
      </c>
      <c r="N71" s="40">
        <f t="shared" si="34"/>
        <v>3.9960783244042779</v>
      </c>
      <c r="O71" s="143">
        <f t="shared" si="35"/>
        <v>4.2053379309408569</v>
      </c>
      <c r="P71" s="52">
        <f t="shared" si="42"/>
        <v>5.236624248794592E-2</v>
      </c>
    </row>
    <row r="72" spans="1:16" ht="20.100000000000001" customHeight="1" x14ac:dyDescent="0.25">
      <c r="A72" s="38" t="s">
        <v>167</v>
      </c>
      <c r="B72" s="19">
        <v>7415.2300000000005</v>
      </c>
      <c r="C72" s="140">
        <v>6449.4599999999982</v>
      </c>
      <c r="D72" s="247">
        <f t="shared" si="36"/>
        <v>5.447072515218454E-2</v>
      </c>
      <c r="E72" s="215">
        <f t="shared" si="37"/>
        <v>5.4975644176705293E-2</v>
      </c>
      <c r="F72" s="52">
        <f t="shared" si="38"/>
        <v>-0.13024140856048999</v>
      </c>
      <c r="H72" s="19">
        <v>2643.9830000000002</v>
      </c>
      <c r="I72" s="140">
        <v>2316.8270000000007</v>
      </c>
      <c r="J72" s="214">
        <f t="shared" si="39"/>
        <v>7.55784914693374E-2</v>
      </c>
      <c r="K72" s="215">
        <f t="shared" si="40"/>
        <v>6.6569801378750071E-2</v>
      </c>
      <c r="L72" s="59">
        <f t="shared" si="41"/>
        <v>-0.12373604520150072</v>
      </c>
      <c r="N72" s="40">
        <f t="shared" si="34"/>
        <v>3.5656115858847266</v>
      </c>
      <c r="O72" s="143">
        <f t="shared" si="35"/>
        <v>3.5922805940342313</v>
      </c>
      <c r="P72" s="52">
        <f t="shared" si="42"/>
        <v>7.4795045694488801E-3</v>
      </c>
    </row>
    <row r="73" spans="1:16" ht="20.100000000000001" customHeight="1" x14ac:dyDescent="0.25">
      <c r="A73" s="38" t="s">
        <v>168</v>
      </c>
      <c r="B73" s="19">
        <v>4370.43</v>
      </c>
      <c r="C73" s="140">
        <v>10351.16</v>
      </c>
      <c r="D73" s="247">
        <f t="shared" si="36"/>
        <v>3.2104262622583771E-2</v>
      </c>
      <c r="E73" s="215">
        <f t="shared" si="37"/>
        <v>8.8234005478930774E-2</v>
      </c>
      <c r="F73" s="52">
        <f t="shared" si="38"/>
        <v>1.3684534473724552</v>
      </c>
      <c r="H73" s="19">
        <v>1021.172</v>
      </c>
      <c r="I73" s="140">
        <v>1937.184</v>
      </c>
      <c r="J73" s="214">
        <f t="shared" si="39"/>
        <v>2.9190293315322451E-2</v>
      </c>
      <c r="K73" s="215">
        <f t="shared" si="40"/>
        <v>5.5661451681153808E-2</v>
      </c>
      <c r="L73" s="59">
        <f t="shared" si="41"/>
        <v>0.89702028649434173</v>
      </c>
      <c r="N73" s="40">
        <f t="shared" si="34"/>
        <v>2.336548119979041</v>
      </c>
      <c r="O73" s="143">
        <f t="shared" si="35"/>
        <v>1.8714656135157797</v>
      </c>
      <c r="P73" s="52">
        <f t="shared" si="42"/>
        <v>-0.19904683429649767</v>
      </c>
    </row>
    <row r="74" spans="1:16" ht="20.100000000000001" customHeight="1" x14ac:dyDescent="0.25">
      <c r="A74" s="38" t="s">
        <v>171</v>
      </c>
      <c r="B74" s="19">
        <v>40425.329999999987</v>
      </c>
      <c r="C74" s="140">
        <v>13807.539999999999</v>
      </c>
      <c r="D74" s="247">
        <f t="shared" si="36"/>
        <v>0.29695599996444605</v>
      </c>
      <c r="E74" s="215">
        <f t="shared" si="37"/>
        <v>0.11769642822742145</v>
      </c>
      <c r="F74" s="52">
        <f t="shared" si="38"/>
        <v>-0.65844335717234703</v>
      </c>
      <c r="H74" s="19">
        <v>5162.0320000000002</v>
      </c>
      <c r="I74" s="140">
        <v>1727.7380000000003</v>
      </c>
      <c r="J74" s="214">
        <f t="shared" si="39"/>
        <v>0.14755714824053204</v>
      </c>
      <c r="K74" s="215">
        <f t="shared" si="40"/>
        <v>4.9643402590922356E-2</v>
      </c>
      <c r="L74" s="59">
        <f t="shared" si="41"/>
        <v>-0.66529885905395392</v>
      </c>
      <c r="N74" s="40">
        <f t="shared" si="34"/>
        <v>1.2769300831928896</v>
      </c>
      <c r="O74" s="143">
        <f t="shared" si="35"/>
        <v>1.2513003764609774</v>
      </c>
      <c r="P74" s="52">
        <f t="shared" si="42"/>
        <v>-2.0071346950983122E-2</v>
      </c>
    </row>
    <row r="75" spans="1:16" ht="20.100000000000001" customHeight="1" x14ac:dyDescent="0.25">
      <c r="A75" s="38" t="s">
        <v>173</v>
      </c>
      <c r="B75" s="19">
        <v>423.42</v>
      </c>
      <c r="C75" s="140">
        <v>471.90999999999997</v>
      </c>
      <c r="D75" s="247">
        <f t="shared" si="36"/>
        <v>3.1103545599985402E-3</v>
      </c>
      <c r="E75" s="215">
        <f t="shared" si="37"/>
        <v>4.0225935572015328E-3</v>
      </c>
      <c r="F75" s="52">
        <f t="shared" si="38"/>
        <v>0.1145198620754805</v>
      </c>
      <c r="H75" s="19">
        <v>964.67099999999994</v>
      </c>
      <c r="I75" s="140">
        <v>1095.8119999999999</v>
      </c>
      <c r="J75" s="214">
        <f t="shared" si="39"/>
        <v>2.7575207156860376E-2</v>
      </c>
      <c r="K75" s="215">
        <f t="shared" si="40"/>
        <v>3.1486160679433918E-2</v>
      </c>
      <c r="L75" s="59">
        <f t="shared" si="41"/>
        <v>0.13594375699072531</v>
      </c>
      <c r="N75" s="40">
        <f t="shared" si="34"/>
        <v>22.782839733597843</v>
      </c>
      <c r="O75" s="143">
        <f t="shared" si="35"/>
        <v>23.220783623996102</v>
      </c>
      <c r="P75" s="52">
        <f t="shared" si="42"/>
        <v>1.922253307836877E-2</v>
      </c>
    </row>
    <row r="76" spans="1:16" ht="20.100000000000001" customHeight="1" x14ac:dyDescent="0.25">
      <c r="A76" s="38" t="s">
        <v>178</v>
      </c>
      <c r="B76" s="19">
        <v>2675.19</v>
      </c>
      <c r="C76" s="140">
        <v>2687.2900000000004</v>
      </c>
      <c r="D76" s="247">
        <f t="shared" si="36"/>
        <v>1.9651384949606762E-2</v>
      </c>
      <c r="E76" s="215">
        <f t="shared" si="37"/>
        <v>2.2906646268000489E-2</v>
      </c>
      <c r="F76" s="52">
        <f t="shared" si="38"/>
        <v>4.5230432230983081E-3</v>
      </c>
      <c r="H76" s="19">
        <v>778.53199999999993</v>
      </c>
      <c r="I76" s="140">
        <v>819.52500000000009</v>
      </c>
      <c r="J76" s="214">
        <f t="shared" si="39"/>
        <v>2.2254407127657843E-2</v>
      </c>
      <c r="K76" s="215">
        <f t="shared" si="40"/>
        <v>2.3547557273339847E-2</v>
      </c>
      <c r="L76" s="59">
        <f t="shared" si="41"/>
        <v>5.2654226158976344E-2</v>
      </c>
      <c r="N76" s="40">
        <f t="shared" si="34"/>
        <v>2.9101932946818727</v>
      </c>
      <c r="O76" s="143">
        <f t="shared" si="35"/>
        <v>3.0496336457918574</v>
      </c>
      <c r="P76" s="52">
        <f t="shared" si="42"/>
        <v>4.7914463745346351E-2</v>
      </c>
    </row>
    <row r="77" spans="1:16" ht="20.100000000000001" customHeight="1" x14ac:dyDescent="0.25">
      <c r="A77" s="38" t="s">
        <v>180</v>
      </c>
      <c r="B77" s="19">
        <v>1302.3099999999997</v>
      </c>
      <c r="C77" s="140">
        <v>1516.35</v>
      </c>
      <c r="D77" s="247">
        <f t="shared" si="36"/>
        <v>9.5664962614701674E-3</v>
      </c>
      <c r="E77" s="215">
        <f t="shared" si="37"/>
        <v>1.2925472527521232E-2</v>
      </c>
      <c r="F77" s="52">
        <f t="shared" si="38"/>
        <v>0.16435410923666427</v>
      </c>
      <c r="H77" s="19">
        <v>538.42099999999994</v>
      </c>
      <c r="I77" s="140">
        <v>575.77799999999991</v>
      </c>
      <c r="J77" s="214">
        <f t="shared" si="39"/>
        <v>1.5390812632082772E-2</v>
      </c>
      <c r="K77" s="215">
        <f t="shared" si="40"/>
        <v>1.6543931462406965E-2</v>
      </c>
      <c r="L77" s="59">
        <f t="shared" si="41"/>
        <v>6.9382509226051686E-2</v>
      </c>
      <c r="N77" s="40">
        <f t="shared" si="34"/>
        <v>4.1343535717302338</v>
      </c>
      <c r="O77" s="143">
        <f t="shared" si="35"/>
        <v>3.7971312691660892</v>
      </c>
      <c r="P77" s="52">
        <f t="shared" si="42"/>
        <v>-8.156590787735081E-2</v>
      </c>
    </row>
    <row r="78" spans="1:16" ht="20.100000000000001" customHeight="1" x14ac:dyDescent="0.25">
      <c r="A78" s="38" t="s">
        <v>182</v>
      </c>
      <c r="B78" s="19">
        <v>1193.6700000000003</v>
      </c>
      <c r="C78" s="140">
        <v>822.17999999999984</v>
      </c>
      <c r="D78" s="247">
        <f t="shared" si="36"/>
        <v>8.7684495952800017E-3</v>
      </c>
      <c r="E78" s="215">
        <f t="shared" si="37"/>
        <v>7.0083193211840306E-3</v>
      </c>
      <c r="F78" s="52">
        <f t="shared" si="38"/>
        <v>-0.31121666792329572</v>
      </c>
      <c r="H78" s="19">
        <v>253.26599999999999</v>
      </c>
      <c r="I78" s="140">
        <v>502.19599999999997</v>
      </c>
      <c r="J78" s="214">
        <f t="shared" si="39"/>
        <v>7.2396313518177701E-3</v>
      </c>
      <c r="K78" s="215">
        <f t="shared" si="40"/>
        <v>1.4429686797159544E-2</v>
      </c>
      <c r="L78" s="59">
        <f t="shared" si="41"/>
        <v>0.98287966012018979</v>
      </c>
      <c r="N78" s="40">
        <f t="shared" si="34"/>
        <v>2.1217421900525264</v>
      </c>
      <c r="O78" s="143">
        <f t="shared" si="35"/>
        <v>6.1081028485246547</v>
      </c>
      <c r="P78" s="52">
        <f t="shared" si="42"/>
        <v>1.8788148141473497</v>
      </c>
    </row>
    <row r="79" spans="1:16" ht="20.100000000000001" customHeight="1" x14ac:dyDescent="0.25">
      <c r="A79" s="38" t="s">
        <v>183</v>
      </c>
      <c r="B79" s="19">
        <v>880.09999999999991</v>
      </c>
      <c r="C79" s="140">
        <v>604.35</v>
      </c>
      <c r="D79" s="247">
        <f t="shared" si="36"/>
        <v>6.4650301078237092E-3</v>
      </c>
      <c r="E79" s="215">
        <f t="shared" si="37"/>
        <v>5.1515212991772724E-3</v>
      </c>
      <c r="F79" s="52">
        <f t="shared" si="38"/>
        <v>-0.31331666856039075</v>
      </c>
      <c r="H79" s="19">
        <v>463.15199999999999</v>
      </c>
      <c r="I79" s="140">
        <v>418.32400000000001</v>
      </c>
      <c r="J79" s="214">
        <f t="shared" si="39"/>
        <v>1.3239241508363159E-2</v>
      </c>
      <c r="K79" s="215">
        <f t="shared" si="40"/>
        <v>1.2019777735654944E-2</v>
      </c>
      <c r="L79" s="59">
        <f t="shared" si="41"/>
        <v>-9.6788959132207086E-2</v>
      </c>
      <c r="N79" s="40">
        <f t="shared" si="34"/>
        <v>5.2624928985342576</v>
      </c>
      <c r="O79" s="143">
        <f t="shared" si="35"/>
        <v>6.9218830148092989</v>
      </c>
      <c r="P79" s="52">
        <f t="shared" si="42"/>
        <v>0.31532396304747984</v>
      </c>
    </row>
    <row r="80" spans="1:16" ht="20.100000000000001" customHeight="1" x14ac:dyDescent="0.25">
      <c r="A80" s="38" t="s">
        <v>193</v>
      </c>
      <c r="B80" s="19">
        <v>10834.829999999998</v>
      </c>
      <c r="C80" s="140">
        <v>5475.4800000000005</v>
      </c>
      <c r="D80" s="247">
        <f t="shared" si="36"/>
        <v>7.959038991381838E-2</v>
      </c>
      <c r="E80" s="215">
        <f t="shared" si="37"/>
        <v>4.667337113132982E-2</v>
      </c>
      <c r="F80" s="52">
        <f t="shared" si="38"/>
        <v>-0.49464089422722818</v>
      </c>
      <c r="H80" s="19">
        <v>843.44200000000001</v>
      </c>
      <c r="I80" s="140">
        <v>372.48599999999999</v>
      </c>
      <c r="J80" s="214">
        <f t="shared" si="39"/>
        <v>2.4109865306199348E-2</v>
      </c>
      <c r="K80" s="215">
        <f t="shared" si="40"/>
        <v>1.0702706346380238E-2</v>
      </c>
      <c r="L80" s="59">
        <f t="shared" si="41"/>
        <v>-0.55837390122853736</v>
      </c>
      <c r="N80" s="40">
        <f t="shared" si="34"/>
        <v>0.77845429969828794</v>
      </c>
      <c r="O80" s="143">
        <f t="shared" si="35"/>
        <v>0.6802800850336409</v>
      </c>
      <c r="P80" s="52">
        <f t="shared" si="42"/>
        <v>-0.12611429431720944</v>
      </c>
    </row>
    <row r="81" spans="1:16" ht="20.100000000000001" customHeight="1" x14ac:dyDescent="0.25">
      <c r="A81" s="38" t="s">
        <v>194</v>
      </c>
      <c r="B81" s="19">
        <v>1083.43</v>
      </c>
      <c r="C81" s="140">
        <v>810.71</v>
      </c>
      <c r="D81" s="247">
        <f t="shared" si="36"/>
        <v>7.9586496644920377E-3</v>
      </c>
      <c r="E81" s="215">
        <f t="shared" si="37"/>
        <v>6.9105482459766807E-3</v>
      </c>
      <c r="F81" s="52">
        <f t="shared" ref="F81:F86" si="43">(C81-B81)/B81</f>
        <v>-0.25171907737463428</v>
      </c>
      <c r="H81" s="19">
        <v>352.45</v>
      </c>
      <c r="I81" s="140">
        <v>360.322</v>
      </c>
      <c r="J81" s="214">
        <f t="shared" si="39"/>
        <v>1.0074814897965668E-2</v>
      </c>
      <c r="K81" s="215">
        <f t="shared" si="40"/>
        <v>1.0353195975527725E-2</v>
      </c>
      <c r="L81" s="59">
        <f>(I81-H81)/H81</f>
        <v>2.2335082990495147E-2</v>
      </c>
      <c r="N81" s="40">
        <f t="shared" si="34"/>
        <v>3.253094339274341</v>
      </c>
      <c r="O81" s="143">
        <f t="shared" si="35"/>
        <v>4.444523935809352</v>
      </c>
      <c r="P81" s="52">
        <f>(O81-N81)/N81</f>
        <v>0.36624501852005314</v>
      </c>
    </row>
    <row r="82" spans="1:16" ht="20.100000000000001" customHeight="1" x14ac:dyDescent="0.25">
      <c r="A82" s="38" t="s">
        <v>195</v>
      </c>
      <c r="B82" s="19">
        <v>648.47</v>
      </c>
      <c r="C82" s="140">
        <v>1120.83</v>
      </c>
      <c r="D82" s="247">
        <f t="shared" si="36"/>
        <v>4.7635246835819132E-3</v>
      </c>
      <c r="E82" s="215">
        <f t="shared" si="37"/>
        <v>9.5540326263867988E-3</v>
      </c>
      <c r="F82" s="52">
        <f>(C82-B82)/B82</f>
        <v>0.7284222863046862</v>
      </c>
      <c r="H82" s="19">
        <v>214.44499999999999</v>
      </c>
      <c r="I82" s="140">
        <v>336.67099999999999</v>
      </c>
      <c r="J82" s="214">
        <f t="shared" si="39"/>
        <v>6.1299295809171452E-3</v>
      </c>
      <c r="K82" s="215">
        <f t="shared" si="40"/>
        <v>9.6736275949758678E-3</v>
      </c>
      <c r="L82" s="59">
        <f>(I82-H82)/H82</f>
        <v>0.56996432651728879</v>
      </c>
      <c r="N82" s="40">
        <f t="shared" si="34"/>
        <v>3.306937869138125</v>
      </c>
      <c r="O82" s="143">
        <f t="shared" si="35"/>
        <v>3.003765066959307</v>
      </c>
      <c r="P82" s="52">
        <f>(O82-N82)/N82</f>
        <v>-9.1677804112428887E-2</v>
      </c>
    </row>
    <row r="83" spans="1:16" ht="20.100000000000001" customHeight="1" x14ac:dyDescent="0.25">
      <c r="A83" s="38" t="s">
        <v>196</v>
      </c>
      <c r="B83" s="19">
        <v>2546.0800000000004</v>
      </c>
      <c r="C83" s="140">
        <v>2481.7599999999998</v>
      </c>
      <c r="D83" s="247">
        <f t="shared" si="36"/>
        <v>1.8702969954468577E-2</v>
      </c>
      <c r="E83" s="215">
        <f t="shared" si="37"/>
        <v>2.1154694298744413E-2</v>
      </c>
      <c r="F83" s="52">
        <f>(C83-B83)/B83</f>
        <v>-2.5262364104820197E-2</v>
      </c>
      <c r="H83" s="19">
        <v>243.12299999999999</v>
      </c>
      <c r="I83" s="140">
        <v>282.70000000000005</v>
      </c>
      <c r="J83" s="214">
        <f t="shared" si="39"/>
        <v>6.9496927860352026E-3</v>
      </c>
      <c r="K83" s="215">
        <f t="shared" si="40"/>
        <v>8.1228692732658245E-3</v>
      </c>
      <c r="L83" s="59">
        <f>(I83-H83)/H83</f>
        <v>0.16278591494840083</v>
      </c>
      <c r="N83" s="40">
        <f t="shared" si="34"/>
        <v>0.95489144096022105</v>
      </c>
      <c r="O83" s="143">
        <f t="shared" si="35"/>
        <v>1.1391109535168593</v>
      </c>
      <c r="P83" s="52">
        <f>(O83-N83)/N83</f>
        <v>0.19292194343201</v>
      </c>
    </row>
    <row r="84" spans="1:16" ht="20.100000000000001" customHeight="1" x14ac:dyDescent="0.25">
      <c r="A84" s="38" t="s">
        <v>197</v>
      </c>
      <c r="B84" s="19">
        <v>854.38999999999987</v>
      </c>
      <c r="C84" s="140">
        <v>1013.27</v>
      </c>
      <c r="D84" s="247">
        <f t="shared" si="36"/>
        <v>6.2761698373179171E-3</v>
      </c>
      <c r="E84" s="215">
        <f t="shared" si="37"/>
        <v>8.6371837293246542E-3</v>
      </c>
      <c r="F84" s="52">
        <f t="shared" si="43"/>
        <v>0.18595723264551334</v>
      </c>
      <c r="H84" s="19">
        <v>221.42</v>
      </c>
      <c r="I84" s="140">
        <v>262.85199999999998</v>
      </c>
      <c r="J84" s="214">
        <f t="shared" si="39"/>
        <v>6.3293105822316877E-3</v>
      </c>
      <c r="K84" s="215">
        <f t="shared" si="40"/>
        <v>7.5525731666659639E-3</v>
      </c>
      <c r="L84" s="59">
        <f t="shared" si="41"/>
        <v>0.18711950140005415</v>
      </c>
      <c r="N84" s="40">
        <f t="shared" si="34"/>
        <v>2.5915565491169139</v>
      </c>
      <c r="O84" s="143">
        <f t="shared" si="35"/>
        <v>2.5940963415476626</v>
      </c>
      <c r="P84" s="52">
        <f t="shared" si="42"/>
        <v>9.8002585805588203E-4</v>
      </c>
    </row>
    <row r="85" spans="1:16" ht="20.100000000000001" customHeight="1" x14ac:dyDescent="0.25">
      <c r="A85" s="38" t="s">
        <v>198</v>
      </c>
      <c r="B85" s="19">
        <v>324.08</v>
      </c>
      <c r="C85" s="140">
        <v>697.3</v>
      </c>
      <c r="D85" s="247">
        <f t="shared" si="36"/>
        <v>2.380623744283045E-3</v>
      </c>
      <c r="E85" s="215">
        <f t="shared" si="37"/>
        <v>5.9438335433379865E-3</v>
      </c>
      <c r="F85" s="52">
        <f t="shared" si="43"/>
        <v>1.1516292273512712</v>
      </c>
      <c r="H85" s="19">
        <v>134.679</v>
      </c>
      <c r="I85" s="140">
        <v>215.25900000000001</v>
      </c>
      <c r="J85" s="214">
        <f t="shared" si="39"/>
        <v>3.8498113083930154E-3</v>
      </c>
      <c r="K85" s="215">
        <f t="shared" si="40"/>
        <v>6.1850750509159112E-3</v>
      </c>
      <c r="L85" s="59">
        <f t="shared" si="41"/>
        <v>0.59831154077473114</v>
      </c>
      <c r="N85" s="40">
        <f t="shared" si="34"/>
        <v>4.1557331523080725</v>
      </c>
      <c r="O85" s="143">
        <f t="shared" si="35"/>
        <v>3.0870357091639185</v>
      </c>
      <c r="P85" s="52">
        <f t="shared" si="42"/>
        <v>-0.25716219111677202</v>
      </c>
    </row>
    <row r="86" spans="1:16" ht="20.100000000000001" customHeight="1" x14ac:dyDescent="0.25">
      <c r="A86" s="38" t="s">
        <v>199</v>
      </c>
      <c r="B86" s="19">
        <v>23.630000000000003</v>
      </c>
      <c r="C86" s="140">
        <v>877.11</v>
      </c>
      <c r="D86" s="247">
        <f t="shared" si="36"/>
        <v>1.7358102652866071E-4</v>
      </c>
      <c r="E86" s="215">
        <f t="shared" si="37"/>
        <v>7.4765464494438282E-3</v>
      </c>
      <c r="F86" s="52">
        <f t="shared" si="43"/>
        <v>36.118493440541684</v>
      </c>
      <c r="H86" s="19">
        <v>8.1479999999999997</v>
      </c>
      <c r="I86" s="140">
        <v>185.68799999999999</v>
      </c>
      <c r="J86" s="214">
        <f t="shared" si="39"/>
        <v>2.3291131164313879E-4</v>
      </c>
      <c r="K86" s="215">
        <f t="shared" si="40"/>
        <v>5.3354062596893672E-3</v>
      </c>
      <c r="L86" s="59">
        <f t="shared" si="41"/>
        <v>21.789396170839471</v>
      </c>
      <c r="N86" s="40">
        <f t="shared" si="34"/>
        <v>3.4481591197630124</v>
      </c>
      <c r="O86" s="143">
        <f t="shared" si="35"/>
        <v>2.1170434723124805</v>
      </c>
      <c r="P86" s="52">
        <f t="shared" si="42"/>
        <v>-0.38603660713372701</v>
      </c>
    </row>
    <row r="87" spans="1:16" ht="20.100000000000001" customHeight="1" x14ac:dyDescent="0.25">
      <c r="A87" s="38" t="s">
        <v>200</v>
      </c>
      <c r="B87" s="19">
        <v>353.90000000000003</v>
      </c>
      <c r="C87" s="140">
        <v>765.46</v>
      </c>
      <c r="D87" s="247">
        <f t="shared" si="36"/>
        <v>2.5996752132244191E-3</v>
      </c>
      <c r="E87" s="215">
        <f t="shared" si="37"/>
        <v>6.5248341088247463E-3</v>
      </c>
      <c r="F87" s="52">
        <f t="shared" ref="F87" si="44">(C87-B87)/B87</f>
        <v>1.1629273806159932</v>
      </c>
      <c r="H87" s="19">
        <v>74.191000000000017</v>
      </c>
      <c r="I87" s="140">
        <v>160.98600000000002</v>
      </c>
      <c r="J87" s="214">
        <f t="shared" si="39"/>
        <v>2.1207563969214672E-3</v>
      </c>
      <c r="K87" s="215">
        <f t="shared" si="40"/>
        <v>4.6256393096072582E-3</v>
      </c>
      <c r="L87" s="59">
        <f t="shared" ref="L87" si="45">(I87-H87)/H87</f>
        <v>1.1698858352091221</v>
      </c>
      <c r="N87" s="40">
        <f t="shared" si="34"/>
        <v>2.0963831590844877</v>
      </c>
      <c r="O87" s="143">
        <f t="shared" si="35"/>
        <v>2.1031275311577353</v>
      </c>
      <c r="P87" s="52">
        <f t="shared" ref="P87" si="46">(O87-N87)/N87</f>
        <v>3.2171466575761686E-3</v>
      </c>
    </row>
    <row r="88" spans="1:16" ht="20.100000000000001" customHeight="1" x14ac:dyDescent="0.25">
      <c r="A88" s="38" t="s">
        <v>201</v>
      </c>
      <c r="B88" s="19"/>
      <c r="C88" s="140">
        <v>100.37</v>
      </c>
      <c r="D88" s="247">
        <f t="shared" si="36"/>
        <v>0</v>
      </c>
      <c r="E88" s="215">
        <f t="shared" si="37"/>
        <v>8.5556083858430193E-4</v>
      </c>
      <c r="F88" s="52"/>
      <c r="H88" s="19"/>
      <c r="I88" s="140">
        <v>131.55199999999999</v>
      </c>
      <c r="J88" s="214">
        <f t="shared" si="39"/>
        <v>0</v>
      </c>
      <c r="K88" s="215">
        <f t="shared" si="40"/>
        <v>3.7799069636953149E-3</v>
      </c>
      <c r="L88" s="59"/>
      <c r="N88" s="40"/>
      <c r="O88" s="143">
        <f t="shared" si="35"/>
        <v>13.106705190794061</v>
      </c>
      <c r="P88" s="52"/>
    </row>
    <row r="89" spans="1:16" ht="20.100000000000001" customHeight="1" x14ac:dyDescent="0.25">
      <c r="A89" s="38" t="s">
        <v>202</v>
      </c>
      <c r="B89" s="19">
        <v>3625.5299999999997</v>
      </c>
      <c r="C89" s="140">
        <v>1970.2099999999998</v>
      </c>
      <c r="D89" s="247">
        <f t="shared" si="36"/>
        <v>2.6632383373273599E-2</v>
      </c>
      <c r="E89" s="215">
        <f t="shared" si="37"/>
        <v>1.6794206633328458E-2</v>
      </c>
      <c r="F89" s="52">
        <f t="shared" ref="F89:F94" si="47">(C89-B89)/B89</f>
        <v>-0.45657324584267683</v>
      </c>
      <c r="H89" s="19">
        <v>247.2</v>
      </c>
      <c r="I89" s="140">
        <v>114.852</v>
      </c>
      <c r="J89" s="214">
        <f t="shared" si="39"/>
        <v>7.066234197126155E-3</v>
      </c>
      <c r="K89" s="215">
        <f t="shared" si="40"/>
        <v>3.30006289979882E-3</v>
      </c>
      <c r="L89" s="59">
        <f t="shared" ref="L89:L94" si="48">(I89-H89)/H89</f>
        <v>-0.53538834951456304</v>
      </c>
      <c r="N89" s="40">
        <f t="shared" si="34"/>
        <v>0.68183134603768281</v>
      </c>
      <c r="O89" s="143">
        <f t="shared" si="35"/>
        <v>0.5829429350170795</v>
      </c>
      <c r="P89" s="52">
        <f t="shared" ref="P89:P92" si="49">(O89-N89)/N89</f>
        <v>-0.14503353592537535</v>
      </c>
    </row>
    <row r="90" spans="1:16" ht="20.100000000000001" customHeight="1" x14ac:dyDescent="0.25">
      <c r="A90" s="38" t="s">
        <v>203</v>
      </c>
      <c r="B90" s="19">
        <v>497.37000000000006</v>
      </c>
      <c r="C90" s="140">
        <v>492.81</v>
      </c>
      <c r="D90" s="247">
        <f t="shared" si="36"/>
        <v>3.6535757581278028E-3</v>
      </c>
      <c r="E90" s="215">
        <f t="shared" si="37"/>
        <v>4.200746606184416E-3</v>
      </c>
      <c r="F90" s="52">
        <f t="shared" si="47"/>
        <v>-9.1682248627783305E-3</v>
      </c>
      <c r="H90" s="19">
        <v>136.25400000000002</v>
      </c>
      <c r="I90" s="140">
        <v>111.812</v>
      </c>
      <c r="J90" s="214">
        <f t="shared" si="39"/>
        <v>3.8948328248188803E-3</v>
      </c>
      <c r="K90" s="215">
        <f t="shared" si="40"/>
        <v>3.2127140402631702E-3</v>
      </c>
      <c r="L90" s="59">
        <f t="shared" si="48"/>
        <v>-0.17938555932302919</v>
      </c>
      <c r="N90" s="40">
        <f t="shared" si="34"/>
        <v>2.7394897159056635</v>
      </c>
      <c r="O90" s="143">
        <f t="shared" si="35"/>
        <v>2.268866297355979</v>
      </c>
      <c r="P90" s="52">
        <f t="shared" si="49"/>
        <v>-0.1717923654968343</v>
      </c>
    </row>
    <row r="91" spans="1:16" ht="20.100000000000001" customHeight="1" x14ac:dyDescent="0.25">
      <c r="A91" s="38" t="s">
        <v>204</v>
      </c>
      <c r="B91" s="19">
        <v>389.08</v>
      </c>
      <c r="C91" s="140">
        <v>709.08</v>
      </c>
      <c r="D91" s="247">
        <f t="shared" si="36"/>
        <v>2.8581001185684E-3</v>
      </c>
      <c r="E91" s="215">
        <f t="shared" si="37"/>
        <v>6.0442470800374298E-3</v>
      </c>
      <c r="F91" s="52">
        <f t="shared" si="47"/>
        <v>0.8224529659710087</v>
      </c>
      <c r="H91" s="19">
        <v>92.923999999999992</v>
      </c>
      <c r="I91" s="140">
        <v>108.065</v>
      </c>
      <c r="J91" s="214">
        <f t="shared" si="39"/>
        <v>2.6562408840362086E-3</v>
      </c>
      <c r="K91" s="215">
        <f t="shared" si="40"/>
        <v>3.1050508242499867E-3</v>
      </c>
      <c r="L91" s="59">
        <f t="shared" si="48"/>
        <v>0.16293960656019982</v>
      </c>
      <c r="N91" s="40">
        <f t="shared" si="34"/>
        <v>2.3883006065590622</v>
      </c>
      <c r="O91" s="143">
        <f t="shared" si="35"/>
        <v>1.5240170361595307</v>
      </c>
      <c r="P91" s="52">
        <f t="shared" si="49"/>
        <v>-0.3618822387876649</v>
      </c>
    </row>
    <row r="92" spans="1:16" ht="20.100000000000001" customHeight="1" x14ac:dyDescent="0.25">
      <c r="A92" s="38" t="s">
        <v>205</v>
      </c>
      <c r="B92" s="19">
        <v>424.01</v>
      </c>
      <c r="C92" s="140">
        <v>263.2</v>
      </c>
      <c r="D92" s="247">
        <f t="shared" si="36"/>
        <v>3.1146885763189765E-3</v>
      </c>
      <c r="E92" s="215">
        <f t="shared" si="37"/>
        <v>2.2435350474782133E-3</v>
      </c>
      <c r="F92" s="52">
        <f t="shared" si="47"/>
        <v>-0.37925992311502088</v>
      </c>
      <c r="H92" s="19">
        <v>111.18700000000001</v>
      </c>
      <c r="I92" s="140">
        <v>101.419</v>
      </c>
      <c r="J92" s="214">
        <f t="shared" si="39"/>
        <v>3.1782903789476773E-3</v>
      </c>
      <c r="K92" s="215">
        <f t="shared" si="40"/>
        <v>2.9140901267256684E-3</v>
      </c>
      <c r="L92" s="59">
        <f t="shared" si="48"/>
        <v>-8.7851997085990396E-2</v>
      </c>
      <c r="N92" s="40">
        <f t="shared" si="34"/>
        <v>2.6222730595976511</v>
      </c>
      <c r="O92" s="143">
        <f t="shared" si="35"/>
        <v>3.85330547112462</v>
      </c>
      <c r="P92" s="52">
        <f t="shared" si="49"/>
        <v>0.46945241153331779</v>
      </c>
    </row>
    <row r="93" spans="1:16" ht="20.100000000000001" customHeight="1" x14ac:dyDescent="0.25">
      <c r="A93" s="38" t="s">
        <v>206</v>
      </c>
      <c r="B93" s="19">
        <v>247.95</v>
      </c>
      <c r="C93" s="140">
        <v>438.67999999999995</v>
      </c>
      <c r="D93" s="247">
        <f t="shared" si="36"/>
        <v>1.8213887231392897E-3</v>
      </c>
      <c r="E93" s="215">
        <f t="shared" si="37"/>
        <v>3.739338733388079E-3</v>
      </c>
      <c r="F93" s="52">
        <f t="shared" si="47"/>
        <v>0.76922766686832011</v>
      </c>
      <c r="H93" s="19">
        <v>44.455999999999996</v>
      </c>
      <c r="I93" s="140">
        <v>88.36699999999999</v>
      </c>
      <c r="J93" s="214">
        <f t="shared" si="39"/>
        <v>1.2707787518909399E-3</v>
      </c>
      <c r="K93" s="215">
        <f t="shared" si="40"/>
        <v>2.5390646942719526E-3</v>
      </c>
      <c r="L93" s="59">
        <f t="shared" si="48"/>
        <v>0.98774068742127041</v>
      </c>
      <c r="N93" s="40">
        <f t="shared" ref="N93:N94" si="50">(H93/B93)*10</f>
        <v>1.7929421254285138</v>
      </c>
      <c r="O93" s="143">
        <f t="shared" ref="O93:O94" si="51">(I93/C93)*10</f>
        <v>2.0143840612747335</v>
      </c>
      <c r="P93" s="52">
        <f t="shared" ref="P93:P94" si="52">(O93-N93)/N93</f>
        <v>0.12350757601464404</v>
      </c>
    </row>
    <row r="94" spans="1:16" ht="20.100000000000001" customHeight="1" x14ac:dyDescent="0.25">
      <c r="A94" s="38" t="s">
        <v>207</v>
      </c>
      <c r="B94" s="19">
        <v>249.02999999999997</v>
      </c>
      <c r="C94" s="140">
        <v>69.760000000000005</v>
      </c>
      <c r="D94" s="247">
        <f t="shared" si="36"/>
        <v>1.8293221767428001E-3</v>
      </c>
      <c r="E94" s="215">
        <f t="shared" si="37"/>
        <v>5.9463907641367844E-4</v>
      </c>
      <c r="F94" s="52">
        <f t="shared" si="47"/>
        <v>-0.71987310765771195</v>
      </c>
      <c r="H94" s="19">
        <v>293.88000000000005</v>
      </c>
      <c r="I94" s="140">
        <v>83.749000000000009</v>
      </c>
      <c r="J94" s="214">
        <f t="shared" si="39"/>
        <v>8.4005861887193958E-3</v>
      </c>
      <c r="K94" s="215">
        <f t="shared" si="40"/>
        <v>2.4063748806747065E-3</v>
      </c>
      <c r="L94" s="59">
        <f t="shared" si="48"/>
        <v>-0.71502313869606637</v>
      </c>
      <c r="N94" s="40">
        <f t="shared" si="50"/>
        <v>11.800987832791234</v>
      </c>
      <c r="O94" s="143">
        <f t="shared" si="51"/>
        <v>12.00530389908257</v>
      </c>
      <c r="P94" s="52">
        <f t="shared" si="52"/>
        <v>1.7313471481057319E-2</v>
      </c>
    </row>
    <row r="95" spans="1:16" ht="20.100000000000001" customHeight="1" thickBot="1" x14ac:dyDescent="0.3">
      <c r="A95" s="8" t="s">
        <v>17</v>
      </c>
      <c r="B95" s="19">
        <f>B96-SUM(B68:B94)</f>
        <v>5586.8700000001118</v>
      </c>
      <c r="C95" s="140">
        <f>C96-SUM(C68:C94)</f>
        <v>3263.9600000000355</v>
      </c>
      <c r="D95" s="247">
        <f t="shared" si="36"/>
        <v>4.1039975864671938E-2</v>
      </c>
      <c r="E95" s="215">
        <f t="shared" si="37"/>
        <v>2.7822221328142358E-2</v>
      </c>
      <c r="F95" s="52">
        <f t="shared" si="38"/>
        <v>-0.41578021325000042</v>
      </c>
      <c r="H95" s="19">
        <f>H96-SUM(H68:H94)</f>
        <v>1895.4289999999964</v>
      </c>
      <c r="I95" s="140">
        <f>I96-SUM(I68:I94)</f>
        <v>1019.1869999999835</v>
      </c>
      <c r="J95" s="214">
        <f t="shared" si="39"/>
        <v>5.4181008163529956E-2</v>
      </c>
      <c r="K95" s="215">
        <f t="shared" si="40"/>
        <v>2.9284480955117938E-2</v>
      </c>
      <c r="L95" s="59">
        <f t="shared" si="41"/>
        <v>-0.46229217765477609</v>
      </c>
      <c r="N95" s="40">
        <f t="shared" si="34"/>
        <v>3.3926491935555303</v>
      </c>
      <c r="O95" s="143">
        <f t="shared" si="35"/>
        <v>3.1225474576893482</v>
      </c>
      <c r="P95" s="52">
        <f t="shared" si="42"/>
        <v>-7.9613812232414399E-2</v>
      </c>
    </row>
    <row r="96" spans="1:16" s="1" customFormat="1" ht="26.25" customHeight="1" thickBot="1" x14ac:dyDescent="0.3">
      <c r="A96" s="12" t="s">
        <v>18</v>
      </c>
      <c r="B96" s="17">
        <v>136132.3900000001</v>
      </c>
      <c r="C96" s="145">
        <v>117314.86000000003</v>
      </c>
      <c r="D96" s="243">
        <f>SUM(D68:D95)</f>
        <v>0.99999999999999989</v>
      </c>
      <c r="E96" s="244">
        <f>SUM(E68:E95)</f>
        <v>1.0000000000000002</v>
      </c>
      <c r="F96" s="57">
        <f t="shared" si="38"/>
        <v>-0.13822963072932207</v>
      </c>
      <c r="H96" s="17">
        <v>34983.272999999986</v>
      </c>
      <c r="I96" s="145">
        <v>34802.972999999991</v>
      </c>
      <c r="J96" s="255">
        <f t="shared" si="39"/>
        <v>1</v>
      </c>
      <c r="K96" s="244">
        <f t="shared" si="40"/>
        <v>1</v>
      </c>
      <c r="L96" s="60">
        <f t="shared" si="41"/>
        <v>-5.1538916898940731E-3</v>
      </c>
      <c r="N96" s="37">
        <f t="shared" si="34"/>
        <v>2.5697979004115008</v>
      </c>
      <c r="O96" s="150">
        <f t="shared" si="35"/>
        <v>2.9666295471860926</v>
      </c>
      <c r="P96" s="57">
        <f t="shared" si="42"/>
        <v>0.15442134446099723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1" priority="27" operator="greaterThan">
      <formula>0</formula>
    </cfRule>
    <cfRule type="cellIs" dxfId="0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87 D68:F87 P82:Q87 L59:L60 P59:P60 D94:F96 D93:E93 J94:L95 J93:K93 P95:Q96 Q93 Q94 D89:F92 D88:E88 J89:L92 J88:K88 P89:Q92 Q8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113</v>
      </c>
      <c r="B1" s="4"/>
    </row>
    <row r="3" spans="1:19" ht="15.75" thickBot="1" x14ac:dyDescent="0.3"/>
    <row r="4" spans="1:19" x14ac:dyDescent="0.25">
      <c r="A4" s="345" t="s">
        <v>16</v>
      </c>
      <c r="B4" s="338"/>
      <c r="C4" s="338"/>
      <c r="D4" s="338"/>
      <c r="E4" s="360" t="s">
        <v>1</v>
      </c>
      <c r="F4" s="361"/>
      <c r="G4" s="358" t="s">
        <v>104</v>
      </c>
      <c r="H4" s="358"/>
      <c r="I4" s="130" t="s">
        <v>0</v>
      </c>
      <c r="K4" s="362" t="s">
        <v>19</v>
      </c>
      <c r="L4" s="361"/>
      <c r="M4" s="358" t="s">
        <v>104</v>
      </c>
      <c r="N4" s="358"/>
      <c r="O4" s="130" t="s">
        <v>0</v>
      </c>
      <c r="Q4" s="368" t="s">
        <v>22</v>
      </c>
      <c r="R4" s="358"/>
      <c r="S4" s="130" t="s">
        <v>0</v>
      </c>
    </row>
    <row r="5" spans="1:19" x14ac:dyDescent="0.25">
      <c r="A5" s="359"/>
      <c r="B5" s="339"/>
      <c r="C5" s="339"/>
      <c r="D5" s="339"/>
      <c r="E5" s="363" t="s">
        <v>56</v>
      </c>
      <c r="F5" s="364"/>
      <c r="G5" s="365" t="str">
        <f>E5</f>
        <v>jan</v>
      </c>
      <c r="H5" s="365"/>
      <c r="I5" s="131" t="s">
        <v>158</v>
      </c>
      <c r="K5" s="366" t="str">
        <f>E5</f>
        <v>jan</v>
      </c>
      <c r="L5" s="364"/>
      <c r="M5" s="354" t="str">
        <f>E5</f>
        <v>jan</v>
      </c>
      <c r="N5" s="355"/>
      <c r="O5" s="131" t="str">
        <f>I5</f>
        <v>2024/2023</v>
      </c>
      <c r="Q5" s="366" t="str">
        <f>E5</f>
        <v>jan</v>
      </c>
      <c r="R5" s="364"/>
      <c r="S5" s="131" t="str">
        <f>O5</f>
        <v>2024/2023</v>
      </c>
    </row>
    <row r="6" spans="1:19" ht="15.75" thickBot="1" x14ac:dyDescent="0.3">
      <c r="A6" s="346"/>
      <c r="B6" s="369"/>
      <c r="C6" s="369"/>
      <c r="D6" s="369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71185.14</v>
      </c>
      <c r="F7" s="145">
        <v>59187.669999999984</v>
      </c>
      <c r="G7" s="243">
        <f>E7/E15</f>
        <v>0.36097031428771814</v>
      </c>
      <c r="H7" s="244">
        <f>F7/F15</f>
        <v>0.35827759452917191</v>
      </c>
      <c r="I7" s="164">
        <f t="shared" ref="I7:I18" si="0">(F7-E7)/E7</f>
        <v>-0.16853896754294528</v>
      </c>
      <c r="J7" s="1"/>
      <c r="K7" s="17">
        <v>14868.703000000003</v>
      </c>
      <c r="L7" s="145">
        <v>13702.262000000006</v>
      </c>
      <c r="M7" s="243">
        <f>K7/K15</f>
        <v>0.35608239751769516</v>
      </c>
      <c r="N7" s="244">
        <f>L7/L15</f>
        <v>0.34514103509902855</v>
      </c>
      <c r="O7" s="164">
        <f t="shared" ref="O7:O18" si="1">(L7-K7)/K7</f>
        <v>-7.8449411492044513E-2</v>
      </c>
      <c r="P7" s="1"/>
      <c r="Q7" s="187">
        <f t="shared" ref="Q7:Q18" si="2">(K7/E7)*10</f>
        <v>2.0887369189693246</v>
      </c>
      <c r="R7" s="188">
        <f t="shared" ref="R7:R18" si="3">(L7/F7)*10</f>
        <v>2.3150534562350584</v>
      </c>
      <c r="S7" s="55">
        <f>(R7-Q7)/Q7</f>
        <v>0.10835090585625713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45343.139999999992</v>
      </c>
      <c r="F8" s="181">
        <v>42278.249999999978</v>
      </c>
      <c r="G8" s="245">
        <f>E8/E7</f>
        <v>0.63697479558233627</v>
      </c>
      <c r="H8" s="246">
        <f>F8/F7</f>
        <v>0.71430840240881233</v>
      </c>
      <c r="I8" s="206">
        <f t="shared" si="0"/>
        <v>-6.7593245637598429E-2</v>
      </c>
      <c r="K8" s="180">
        <v>11857.467000000002</v>
      </c>
      <c r="L8" s="181">
        <v>11458.312000000005</v>
      </c>
      <c r="M8" s="250">
        <f>K8/K7</f>
        <v>0.79747823330656342</v>
      </c>
      <c r="N8" s="246">
        <f>L8/L7</f>
        <v>0.83623506834127093</v>
      </c>
      <c r="O8" s="207">
        <f t="shared" si="1"/>
        <v>-3.3662754448314881E-2</v>
      </c>
      <c r="Q8" s="189">
        <f t="shared" si="2"/>
        <v>2.6150520233049597</v>
      </c>
      <c r="R8" s="190">
        <f t="shared" si="3"/>
        <v>2.7102143537161574</v>
      </c>
      <c r="S8" s="182">
        <f t="shared" ref="S8:S18" si="4">(R8-Q8)/Q8</f>
        <v>3.6390224577991181E-2</v>
      </c>
    </row>
    <row r="9" spans="1:19" ht="24" customHeight="1" x14ac:dyDescent="0.25">
      <c r="A9" s="8"/>
      <c r="B9" t="s">
        <v>37</v>
      </c>
      <c r="E9" s="19">
        <v>14856.369999999999</v>
      </c>
      <c r="F9" s="140">
        <v>11455.59</v>
      </c>
      <c r="G9" s="247">
        <f>E9/E7</f>
        <v>0.20870043944564834</v>
      </c>
      <c r="H9" s="215">
        <f>F9/F7</f>
        <v>0.19354689921059579</v>
      </c>
      <c r="I9" s="182">
        <f t="shared" si="0"/>
        <v>-0.22891056159748305</v>
      </c>
      <c r="K9" s="19">
        <v>2149.3850000000002</v>
      </c>
      <c r="L9" s="140">
        <v>1698.4289999999994</v>
      </c>
      <c r="M9" s="247">
        <f>K9/K7</f>
        <v>0.14455766585693453</v>
      </c>
      <c r="N9" s="215">
        <f>L9/L7</f>
        <v>0.12395245398168556</v>
      </c>
      <c r="O9" s="182">
        <f t="shared" si="1"/>
        <v>-0.20980699130216354</v>
      </c>
      <c r="Q9" s="189">
        <f t="shared" si="2"/>
        <v>1.4467767025188525</v>
      </c>
      <c r="R9" s="190">
        <f t="shared" si="3"/>
        <v>1.4826202753415576</v>
      </c>
      <c r="S9" s="182">
        <f t="shared" si="4"/>
        <v>2.4774778830970325E-2</v>
      </c>
    </row>
    <row r="10" spans="1:19" ht="24" customHeight="1" thickBot="1" x14ac:dyDescent="0.3">
      <c r="A10" s="8"/>
      <c r="B10" t="s">
        <v>36</v>
      </c>
      <c r="E10" s="19">
        <v>10985.63</v>
      </c>
      <c r="F10" s="140">
        <v>5453.829999999999</v>
      </c>
      <c r="G10" s="247">
        <f>E10/E7</f>
        <v>0.15432476497201522</v>
      </c>
      <c r="H10" s="215">
        <f>F10/F7</f>
        <v>9.2144698380591777E-2</v>
      </c>
      <c r="I10" s="186">
        <f t="shared" si="0"/>
        <v>-0.50354872683678598</v>
      </c>
      <c r="K10" s="19">
        <v>861.85099999999989</v>
      </c>
      <c r="L10" s="140">
        <v>545.52100000000007</v>
      </c>
      <c r="M10" s="247">
        <f>K10/K7</f>
        <v>5.796410083650199E-2</v>
      </c>
      <c r="N10" s="215">
        <f>L10/L7</f>
        <v>3.9812477677043386E-2</v>
      </c>
      <c r="O10" s="209">
        <f t="shared" si="1"/>
        <v>-0.36703560128142781</v>
      </c>
      <c r="Q10" s="189">
        <f t="shared" si="2"/>
        <v>0.78452578504828574</v>
      </c>
      <c r="R10" s="190">
        <f t="shared" si="3"/>
        <v>1.0002530331895203</v>
      </c>
      <c r="S10" s="182">
        <f t="shared" si="4"/>
        <v>0.27497789397445627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126019.82999999993</v>
      </c>
      <c r="F11" s="145">
        <v>106012.92000000004</v>
      </c>
      <c r="G11" s="243">
        <f>E11/E15</f>
        <v>0.63902968571228191</v>
      </c>
      <c r="H11" s="244">
        <f>F11/F15</f>
        <v>0.64172240547082804</v>
      </c>
      <c r="I11" s="164">
        <f t="shared" si="0"/>
        <v>-0.15876001419776473</v>
      </c>
      <c r="J11" s="1"/>
      <c r="K11" s="17">
        <v>26887.652000000006</v>
      </c>
      <c r="L11" s="145">
        <v>25998.210000000006</v>
      </c>
      <c r="M11" s="243">
        <f>K11/K15</f>
        <v>0.64391760248230467</v>
      </c>
      <c r="N11" s="244">
        <f>L11/L15</f>
        <v>0.6548589649009714</v>
      </c>
      <c r="O11" s="164">
        <f t="shared" si="1"/>
        <v>-3.3079943164988856E-2</v>
      </c>
      <c r="Q11" s="191">
        <f t="shared" si="2"/>
        <v>2.1336048461579433</v>
      </c>
      <c r="R11" s="192">
        <f t="shared" si="3"/>
        <v>2.4523624101666095</v>
      </c>
      <c r="S11" s="57">
        <f t="shared" si="4"/>
        <v>0.14939859392551719</v>
      </c>
    </row>
    <row r="12" spans="1:19" s="3" customFormat="1" ht="24" customHeight="1" x14ac:dyDescent="0.25">
      <c r="A12" s="46"/>
      <c r="B12" s="3" t="s">
        <v>33</v>
      </c>
      <c r="E12" s="31">
        <v>82107.159999999931</v>
      </c>
      <c r="F12" s="141">
        <v>82477.140000000043</v>
      </c>
      <c r="G12" s="247">
        <f>E12/E11</f>
        <v>0.65154158674868845</v>
      </c>
      <c r="H12" s="215">
        <f>F12/F11</f>
        <v>0.77799139953884877</v>
      </c>
      <c r="I12" s="206">
        <f t="shared" si="0"/>
        <v>4.506062565068779E-3</v>
      </c>
      <c r="K12" s="31">
        <v>22177.304000000007</v>
      </c>
      <c r="L12" s="141">
        <v>23379.848000000005</v>
      </c>
      <c r="M12" s="247">
        <f>K12/K11</f>
        <v>0.82481371002570258</v>
      </c>
      <c r="N12" s="215">
        <f>L12/L11</f>
        <v>0.89928683551675292</v>
      </c>
      <c r="O12" s="206">
        <f t="shared" si="1"/>
        <v>5.4224084225927449E-2</v>
      </c>
      <c r="Q12" s="189">
        <f t="shared" si="2"/>
        <v>2.7010194969598302</v>
      </c>
      <c r="R12" s="190">
        <f t="shared" si="3"/>
        <v>2.834706441081734</v>
      </c>
      <c r="S12" s="182">
        <f t="shared" si="4"/>
        <v>4.9494994120692914E-2</v>
      </c>
    </row>
    <row r="13" spans="1:19" ht="24" customHeight="1" x14ac:dyDescent="0.25">
      <c r="A13" s="8"/>
      <c r="B13" s="3" t="s">
        <v>37</v>
      </c>
      <c r="D13" s="3"/>
      <c r="E13" s="19">
        <v>10632.65</v>
      </c>
      <c r="F13" s="140">
        <v>9468.9</v>
      </c>
      <c r="G13" s="247">
        <f>E13/E11</f>
        <v>8.4372832434387549E-2</v>
      </c>
      <c r="H13" s="215">
        <f>F13/F11</f>
        <v>8.9318358554787439E-2</v>
      </c>
      <c r="I13" s="182">
        <f t="shared" si="0"/>
        <v>-0.10945060732743013</v>
      </c>
      <c r="K13" s="19">
        <v>1156.8190000000002</v>
      </c>
      <c r="L13" s="140">
        <v>1215.1570000000006</v>
      </c>
      <c r="M13" s="247">
        <f>K13/K11</f>
        <v>4.3024173326849068E-2</v>
      </c>
      <c r="N13" s="215">
        <f>L13/L11</f>
        <v>4.6740025563298405E-2</v>
      </c>
      <c r="O13" s="182">
        <f t="shared" si="1"/>
        <v>5.0429669637169175E-2</v>
      </c>
      <c r="Q13" s="189">
        <f t="shared" si="2"/>
        <v>1.0879874725491765</v>
      </c>
      <c r="R13" s="190">
        <f t="shared" si="3"/>
        <v>1.2833137956890459</v>
      </c>
      <c r="S13" s="182">
        <f t="shared" si="4"/>
        <v>0.17952993767677849</v>
      </c>
    </row>
    <row r="14" spans="1:19" ht="24" customHeight="1" thickBot="1" x14ac:dyDescent="0.3">
      <c r="A14" s="8"/>
      <c r="B14" t="s">
        <v>36</v>
      </c>
      <c r="E14" s="19">
        <v>33280.020000000004</v>
      </c>
      <c r="F14" s="140">
        <v>14066.880000000003</v>
      </c>
      <c r="G14" s="247">
        <f>E14/E11</f>
        <v>0.26408558081692401</v>
      </c>
      <c r="H14" s="215">
        <f>F14/F11</f>
        <v>0.13269024190636383</v>
      </c>
      <c r="I14" s="186">
        <f t="shared" si="0"/>
        <v>-0.57731756170819604</v>
      </c>
      <c r="K14" s="19">
        <v>3553.529</v>
      </c>
      <c r="L14" s="140">
        <v>1403.2049999999999</v>
      </c>
      <c r="M14" s="247">
        <f>K14/K11</f>
        <v>0.1321621166474484</v>
      </c>
      <c r="N14" s="215">
        <f>L14/L11</f>
        <v>5.3973138919948704E-2</v>
      </c>
      <c r="O14" s="209">
        <f t="shared" si="1"/>
        <v>-0.60512352649999479</v>
      </c>
      <c r="Q14" s="189">
        <f t="shared" si="2"/>
        <v>1.067766485717256</v>
      </c>
      <c r="R14" s="190">
        <f t="shared" si="3"/>
        <v>0.99752397120043645</v>
      </c>
      <c r="S14" s="182">
        <f t="shared" si="4"/>
        <v>-6.578452822447893E-2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197204.96999999991</v>
      </c>
      <c r="F15" s="145">
        <v>165200.59000000003</v>
      </c>
      <c r="G15" s="243">
        <f>G7+G11</f>
        <v>1</v>
      </c>
      <c r="H15" s="244">
        <f>H7+H11</f>
        <v>1</v>
      </c>
      <c r="I15" s="164">
        <f t="shared" si="0"/>
        <v>-0.16228992606017942</v>
      </c>
      <c r="J15" s="1"/>
      <c r="K15" s="17">
        <v>41756.355000000018</v>
      </c>
      <c r="L15" s="145">
        <v>39700.472000000016</v>
      </c>
      <c r="M15" s="243">
        <f>M7+M11</f>
        <v>0.99999999999999978</v>
      </c>
      <c r="N15" s="244">
        <f>N7+N11</f>
        <v>1</v>
      </c>
      <c r="O15" s="164">
        <f t="shared" si="1"/>
        <v>-4.9235212220990095E-2</v>
      </c>
      <c r="Q15" s="191">
        <f t="shared" si="2"/>
        <v>2.1174088563792299</v>
      </c>
      <c r="R15" s="192">
        <f t="shared" si="3"/>
        <v>2.4031676884446966</v>
      </c>
      <c r="S15" s="57">
        <f t="shared" si="4"/>
        <v>0.13495685124984055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127450.29999999993</v>
      </c>
      <c r="F16" s="181">
        <f t="shared" ref="F16:F17" si="5">F8+F12</f>
        <v>124755.39000000001</v>
      </c>
      <c r="G16" s="245">
        <f>E16/E15</f>
        <v>0.6462834075632069</v>
      </c>
      <c r="H16" s="246">
        <f>F16/F15</f>
        <v>0.75517520851469111</v>
      </c>
      <c r="I16" s="207">
        <f t="shared" si="0"/>
        <v>-2.1144791342193135E-2</v>
      </c>
      <c r="J16" s="3"/>
      <c r="K16" s="180">
        <f t="shared" ref="K16:L18" si="6">K8+K12</f>
        <v>34034.771000000008</v>
      </c>
      <c r="L16" s="181">
        <f t="shared" si="6"/>
        <v>34838.160000000011</v>
      </c>
      <c r="M16" s="250">
        <f>K16/K15</f>
        <v>0.81508002793826217</v>
      </c>
      <c r="N16" s="246">
        <f>L16/L15</f>
        <v>0.87752508332898405</v>
      </c>
      <c r="O16" s="207">
        <f t="shared" si="1"/>
        <v>2.3604948010374528E-2</v>
      </c>
      <c r="P16" s="3"/>
      <c r="Q16" s="189">
        <f t="shared" si="2"/>
        <v>2.6704347498593588</v>
      </c>
      <c r="R16" s="190">
        <f t="shared" si="3"/>
        <v>2.7925174214917692</v>
      </c>
      <c r="S16" s="182">
        <f t="shared" si="4"/>
        <v>4.5716403158264765E-2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25489.019999999997</v>
      </c>
      <c r="F17" s="140">
        <f t="shared" si="5"/>
        <v>20924.489999999998</v>
      </c>
      <c r="G17" s="248">
        <f>E17/E15</f>
        <v>0.12925140781188227</v>
      </c>
      <c r="H17" s="215">
        <f>F17/F15</f>
        <v>0.12666110938223643</v>
      </c>
      <c r="I17" s="182">
        <f t="shared" si="0"/>
        <v>-0.17907828547350974</v>
      </c>
      <c r="K17" s="19">
        <f t="shared" si="6"/>
        <v>3306.2040000000006</v>
      </c>
      <c r="L17" s="140">
        <f t="shared" si="6"/>
        <v>2913.5860000000002</v>
      </c>
      <c r="M17" s="247">
        <f>K17/K15</f>
        <v>7.9178462775306879E-2</v>
      </c>
      <c r="N17" s="215">
        <f>L17/L15</f>
        <v>7.3389203030130204E-2</v>
      </c>
      <c r="O17" s="182">
        <f t="shared" si="1"/>
        <v>-0.11875189794701123</v>
      </c>
      <c r="Q17" s="189">
        <f t="shared" si="2"/>
        <v>1.2971091081571597</v>
      </c>
      <c r="R17" s="190">
        <f t="shared" si="3"/>
        <v>1.3924286804600736</v>
      </c>
      <c r="S17" s="182">
        <f t="shared" si="4"/>
        <v>7.3486163734010887E-2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44265.65</v>
      </c>
      <c r="F18" s="142">
        <f>F10+F14</f>
        <v>19520.710000000003</v>
      </c>
      <c r="G18" s="249">
        <f>E18/E15</f>
        <v>0.22446518462491094</v>
      </c>
      <c r="H18" s="221">
        <f>F18/F15</f>
        <v>0.11816368210307239</v>
      </c>
      <c r="I18" s="208">
        <f t="shared" si="0"/>
        <v>-0.55900997726227897</v>
      </c>
      <c r="K18" s="21">
        <f t="shared" si="6"/>
        <v>4415.38</v>
      </c>
      <c r="L18" s="142">
        <f t="shared" si="6"/>
        <v>1948.7260000000001</v>
      </c>
      <c r="M18" s="249">
        <f>K18/K15</f>
        <v>0.10574150928643072</v>
      </c>
      <c r="N18" s="221">
        <f>L18/L15</f>
        <v>4.908571364088566E-2</v>
      </c>
      <c r="O18" s="208">
        <f t="shared" si="1"/>
        <v>-0.55865044458234625</v>
      </c>
      <c r="Q18" s="193">
        <f t="shared" si="2"/>
        <v>0.99747321003983891</v>
      </c>
      <c r="R18" s="194">
        <f t="shared" si="3"/>
        <v>0.99828643527822492</v>
      </c>
      <c r="S18" s="186">
        <f t="shared" si="4"/>
        <v>8.1528529307922572E-4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26</vt:i4>
      </vt:variant>
      <vt:variant>
        <vt:lpstr>Intervalos com Nome</vt:lpstr>
      </vt:variant>
      <vt:variant>
        <vt:i4>18</vt:i4>
      </vt:variant>
    </vt:vector>
  </HeadingPairs>
  <TitlesOfParts>
    <vt:vector size="44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1 (2)</vt:lpstr>
      <vt:lpstr>'1'!Área_de_Impressão</vt:lpstr>
      <vt:lpstr>'10'!Área_de_Impressão</vt:lpstr>
      <vt:lpstr>'12'!Área_de_Impressão</vt:lpstr>
      <vt:lpstr>'13'!Área_de_Impressão</vt:lpstr>
      <vt:lpstr>'15'!Área_de_Impressão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'3'!Área_de_Impressão</vt:lpstr>
      <vt:lpstr>'4'!Área_de_Impressão</vt:lpstr>
      <vt:lpstr>'6'!Área_de_Impressão</vt:lpstr>
      <vt:lpstr>'8'!Área_de_Impressão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2024-03-13T11:42:14Z</dcterms:modified>
</cp:coreProperties>
</file>